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5.xml" ContentType="application/vnd.openxmlformats-officedocument.spreadsheetml.comment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țiuni" sheetId="1" state="visible" r:id="rId3"/>
    <sheet name="Ofertă" sheetId="2" state="visible" r:id="rId4"/>
    <sheet name="Tablou de bord" sheetId="3" state="visible" r:id="rId5"/>
    <sheet name="Jaloane" sheetId="4" state="visible" r:id="rId6"/>
    <sheet name="Registru" sheetId="5" state="visible" r:id="rId7"/>
    <sheet name="Foaie de parcurs" sheetId="6" state="visible" r:id="rId8"/>
    <sheet name="Gantt" sheetId="7" state="visible" r:id="rId9"/>
    <sheet name="Jurnal" sheetId="8" state="visible" r:id="rId10"/>
    <sheet name="Sărbători" sheetId="9" state="visible" r:id="rId11"/>
    <sheet name="Liste" sheetId="10" state="visible" r:id="rId12"/>
  </sheets>
  <definedNames>
    <definedName function="false" hidden="false" localSheetId="5" name="_xlnm.Print_Area" vbProcedure="false">'Foaie de parcurs'!$A$1:$I$55</definedName>
    <definedName function="false" hidden="false" name="Data_raportarii" vbProcedure="false">Jaloane!$B$4</definedName>
    <definedName function="false" hidden="false" name="Data_ref" vbProcedure="false">Jaloane!$B$5</definedName>
    <definedName function="false" hidden="false" name="Durata_controlata" vbProcedure="false">Jaloane!$B$6</definedName>
    <definedName function="false" hidden="false" name="J_Cod" vbProcedure="false">Jaloane!$A$16:$A$34</definedName>
    <definedName function="false" hidden="false" name="J_Lucru" vbProcedure="false">Jaloane!$G$16:$G$34</definedName>
    <definedName function="false" hidden="false" name="J_Plan" vbProcedure="false">Jaloane!$D$16:$D$34</definedName>
    <definedName function="false" hidden="false" name="J_Prog" vbProcedure="false">Jaloane!$E$16:$E$34</definedName>
    <definedName function="false" hidden="false" name="J_Real" vbProcedure="false">Jaloane!$F$16:$F$34</definedName>
    <definedName function="false" hidden="false" name="Of_AC" vbProcedure="false">Ofertă!$C$13</definedName>
    <definedName function="false" hidden="false" name="Of_DC" vbProcedure="false">Ofertă!$C$5</definedName>
    <definedName function="false" hidden="false" name="Of_FAT" vbProcedure="false">Ofertă!$E$28</definedName>
    <definedName function="false" hidden="false" name="Of_LIV" vbProcedure="false">Ofertă!$E$31</definedName>
    <definedName function="false" hidden="false" name="Of_NOT" vbProcedure="false">Ofertă!$E$27</definedName>
    <definedName function="false" hidden="false" name="Of_PIF" vbProcedure="false">Ofertă!$C$15</definedName>
    <definedName function="false" hidden="false" name="Of_PST" vbProcedure="false">Ofertă!$E$34</definedName>
    <definedName function="false" hidden="false" name="Of_S1" vbProcedure="false">Ofertă!$C$6</definedName>
    <definedName function="false" hidden="false" name="Of_S1F" vbProcedure="false">Ofertă!$C$12</definedName>
    <definedName function="false" hidden="false" name="Of_S3F" vbProcedure="false">Ofertă!$C$14</definedName>
    <definedName function="false" hidden="false" name="Of_TST" vbProcedure="false">Ofertă!$E$35</definedName>
    <definedName function="false" hidden="false" name="S1_sapt" vbProcedure="false">Jaloane!$B$7</definedName>
    <definedName function="false" hidden="false" name="S2_sapt" vbProcedure="false">Jaloane!$B$8</definedName>
    <definedName function="false" hidden="false" name="S3b_sapt" vbProcedure="false">Jaloane!$B$9</definedName>
    <definedName function="false" hidden="false" name="Sarbatori" vbProcedure="false">Sărbători!$A$2:$A$101</definedName>
    <definedName function="false" hidden="false" name="Seg_parcurs" vbProcedure="false">'Foaie de parcurs'!$B$3</definedName>
  </definedNames>
  <calcPr iterateCount="100" refMode="A1" iterate="false" iterateDelta="0.0001"/>
  <extLst>
    <ext xmlns:loext="http://schemas.libreoffice.org/" uri="{7626C862-2A13-11E5-B345-FEFF819CDC9F}">
      <loext:extCalcPr stringRefSyntax="ExcelA1"/>
    </ext>
  </extLst>
</workbook>
</file>

<file path=xl/comments5.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M4" authorId="0">
      <text>
        <r>
          <rPr>
            <sz val="10"/>
            <rFont val="Arial"/>
            <family val="2"/>
          </rPr>
          <t xml:space="preserve">Calculat din foaia Jaloane: data-ancoră (coloana Declanșator) + Decalaj, în Unitate. zl = WORKDAY cu sărbătorile legale.</t>
        </r>
      </text>
      <mc:AlternateContent>
        <mc:Choice Requires="v2">
          <commentPr autoFill="true" autoScale="false" colHidden="false" locked="false" rowHidden="false" textHAlign="justify" textVAlign="top">
            <anchor moveWithCells="false" sizeWithCells="false">
              <xdr:from>
                <xdr:col>1</xdr:col>
                <xdr:colOff>10</xdr:colOff>
                <xdr:row>0</xdr:row>
                <xdr:rowOff>2</xdr:rowOff>
              </xdr:from>
              <xdr:to>
                <xdr:col>2</xdr:col>
                <xdr:colOff>0</xdr:colOff>
                <xdr:row>3</xdr:row>
                <xdr:rowOff>38</xdr:rowOff>
              </xdr:to>
            </anchor>
          </commentPr>
        </mc:Choice>
        <mc:Fallback/>
      </mc:AlternateContent>
    </comment>
    <comment ref="P4" authorId="0">
      <text>
        <r>
          <rPr>
            <sz val="10"/>
            <rFont val="Arial"/>
            <family val="2"/>
          </rPr>
          <t xml:space="preserve">Stare calculată față de „Data de referință” (foaia Jaloane, B5).</t>
        </r>
      </text>
      <mc:AlternateContent>
        <mc:Choice Requires="v2">
          <commentPr autoFill="true" autoScale="false" colHidden="false" locked="false" rowHidden="false" textHAlign="justify" textVAlign="top">
            <anchor moveWithCells="false" sizeWithCells="false">
              <xdr:from>
                <xdr:col>1</xdr:col>
                <xdr:colOff>10</xdr:colOff>
                <xdr:row>0</xdr:row>
                <xdr:rowOff>2</xdr:rowOff>
              </xdr:from>
              <xdr:to>
                <xdr:col>2</xdr:col>
                <xdr:colOff>0</xdr:colOff>
                <xdr:row>2</xdr:row>
                <xdr:rowOff>13</xdr:rowOff>
              </xdr:to>
            </anchor>
          </commentPr>
        </mc:Choice>
        <mc:Fallback/>
      </mc:AlternateContent>
    </comment>
    <comment ref="Y4" authorId="0">
      <text>
        <r>
          <rPr>
            <sz val="10"/>
            <rFont val="Arial"/>
            <family val="2"/>
          </rPr>
          <t xml:space="preserve">Rând-jalon: termenul = Planul jalonului; Prognoza și Realizat se preiau din foaia Jaloane (celule gri) și se completează numai acolo.</t>
        </r>
      </text>
      <mc:AlternateContent>
        <mc:Choice Requires="v2">
          <commentPr autoFill="true" autoScale="false" colHidden="false" locked="false" rowHidden="false" textHAlign="justify" textVAlign="top">
            <anchor moveWithCells="false" sizeWithCells="false">
              <xdr:from>
                <xdr:col>1</xdr:col>
                <xdr:colOff>10</xdr:colOff>
                <xdr:row>0</xdr:row>
                <xdr:rowOff>2</xdr:rowOff>
              </xdr:from>
              <xdr:to>
                <xdr:col>2</xdr:col>
                <xdr:colOff>0</xdr:colOff>
                <xdr:row>4</xdr:row>
                <xdr:rowOff>11</xdr:rowOff>
              </xdr:to>
            </anchor>
          </commentPr>
        </mc:Choice>
        <mc:Fallback/>
      </mc:AlternateContent>
    </comment>
  </commentList>
</comments>
</file>

<file path=xl/sharedStrings.xml><?xml version="1.0" encoding="utf-8"?>
<sst xmlns="http://schemas.openxmlformats.org/spreadsheetml/2006/main" count="1725" uniqueCount="724">
  <si>
    <t xml:space="preserve">Formularul nr. 14 — Macheta Calendarului de Execuție și a raportării lunare — FM-BESS</t>
  </si>
  <si>
    <t xml:space="preserve">Sursa: Caietul de Sarcini — §3.4.1–§3.4.3, art. 3.1, art. 8.2 și art. 8.2¹ din modelul de contract. Temeiurile din coloana „Temei” trimit la acea versiune.</t>
  </si>
  <si>
    <t xml:space="preserve">La ofertă — foaia „Ofertă”</t>
  </si>
  <si>
    <t xml:space="preserve">Foaia „Ofertă” este RECOMANDATĂ, nu obligatorie (§3.4.3): nu constituie criteriu de conformitate sau de punctaj, iar un grafic în alt format este admis dacă are conținutul cerut la §3.4.3 pct. 1. Timpul se exprimă în săptămâni de la ordinul de începere (C0). Valorile inițiale sunt EXEMPLU (calendarul orientativ de la §3.4.2) și se înlocuiesc. Coloana „Verificare” semnalează depășirea plafoanelor și nerespectarea marjei de 3 luni pentru notificarea către OD.</t>
  </si>
  <si>
    <t xml:space="preserve">Blocul „Rezumat” conține valorile după care se compară ofertele. La un grafic primit în alt format, comisia completează doar acest bloc, fără să transcrie tot graficul.</t>
  </si>
  <si>
    <t xml:space="preserve">După semnare — art. 8.2 și 8.2¹</t>
  </si>
  <si>
    <t xml:space="preserve">Ofertantul câștigător transpune graficul ofertat în macheta completă cel mai târziu la emiterea ordinului de începere. Versiunea astfel transpusă, semnată de Părți, este VERSIUNEA DE REFERINȚĂ: păstrați-o ca v00, nemodificată, în format PDF semnat. Actualizările lunare nu o modifică.</t>
  </si>
  <si>
    <t xml:space="preserve">Macheta nu prevalează asupra Contractului și a Caietului de Sarcini (art. 3.1 și art. 8.2¹). Structura foilor și a coloanelor nu se modifică; se pot adăuga rânduri.</t>
  </si>
  <si>
    <t xml:space="preserve">Foaia „Foaie de parcurs”: se alege segmentul, se tipărește sau se salvează în PDF și se semnează de Furnizor (F), de Beneficiar (B) sau de amândoi (F+B), după coloana „Confirmare” din Registru. Semnarea NU valorează recepție, acceptare a unei întârzieri sau renunțare la penalități ori la alte drepturi și nu înlocuiește procesele-verbale și notificările din Contract (art. 8.2¹).</t>
  </si>
  <si>
    <t xml:space="preserve">Statut contractual</t>
  </si>
  <si>
    <t xml:space="preserve">Macheta pune în practică art. 8.2: Calendarul de Execuție se actualizează lunar și se transmite împreună cu raportul de progres (art. 8.5). Actualizarea NU modifică termenele contractuale și NU este act adițional. Termenele se modifică numai potrivit art. 8.1¹ (segmentele neutre S2 și S3b), art. 15 (suspendări, forță majoră) și art. 17 (modificarea Contractului).</t>
  </si>
  <si>
    <t xml:space="preserve">Coloana „Tip termen” distinge: Contractual (sancționat în Contract) · Legal · Neutru (art. 8.1¹) · Orientativ (§3.4.2) · Țintă internă (fără sancțiune) · Finanțare (termene din contractul de finanțare).</t>
  </si>
  <si>
    <t xml:space="preserve">Cine completează ce</t>
  </si>
  <si>
    <t xml:space="preserve">Celulele cu fond galben și text albastru se completează. Celelalte conțin formule — nu le suprascrieți.</t>
  </si>
  <si>
    <t xml:space="preserve">Antet PORTOCALIU = Furnizorul: Prognoză, Observații Furnizor. Antet VERDE = Beneficiarul: Observații Beneficiar. Antet VIOLET = oricare Parte, cu confirmarea celeilalte: Realizat, Actualizat la, Actualizat de.</t>
  </si>
  <si>
    <t xml:space="preserve">Rândurile-jalon din Registru (coloana „Jalon oglindit” completată, Prognoză și Realizat pe fond gri) preiau datele din foaia Jaloane. Completați-le NUMAI în Jaloane, ca fiecare dată să fie introdusă o singură dată. Termenul lor este Planul jalonului și nu se mută odată cu prognoza.</t>
  </si>
  <si>
    <t xml:space="preserve">Foaia „Jaloane”: Beneficiarul introduce data semnării, durata controlată ofertată, data raportării, termenul finanțării și termenul pentru contractul de racordare. Pentru fiecare jalon se pot completa Prognoza (Furnizorul) și data Realizată. „Data de lucru” = Realizat, altfel Prognoză, altfel Plan. Toate termenele dependente se recalculează din ea. Regula din Contract e respectată: întârzierea Furnizorului la S1 nu mută sfârșitul S3 (durata controlată S1 + S3 e fixă); doar S2 și S3b, neutre, prelungesc termenul total (art. 8.1¹).</t>
  </si>
  <si>
    <t xml:space="preserve">Ciclul lunar</t>
  </si>
  <si>
    <t xml:space="preserve">1. Furnizorul actualizează Prognoza, Realizat și Observațiile Furnizor, completează „Jurnal” pentru fiecare modificare și trimite fișierul împreună cu raportul de progres (art. 8.5).</t>
  </si>
  <si>
    <t xml:space="preserve">2. Beneficiarul verifică în 5 zile lucrătoare (țintă internă), completează Observațiile Beneficiar și marchează în „Jurnal” acceptarea sau discuția.</t>
  </si>
  <si>
    <t xml:space="preserve">3. Divergențele se discută pe baza foii „Tablou de bord”. Un termen contractual se modifică numai prin actul prevăzut de Contract; macheta doar îl consemnează după aceea.</t>
  </si>
  <si>
    <t xml:space="preserve">Denumirea fișierului: CalendarExecutie_&lt;loc&gt;_&lt;AAAA-LL-ZZ&gt;_v&lt;NN&gt;_&lt;F|B&gt;.xlsx (F = trimis de Furnizor, B = trimis de Beneficiar). Opțional, amprenta SHA-256 în corpul e-mailului.</t>
  </si>
  <si>
    <t xml:space="preserve">Tabel pivot</t>
  </si>
  <si>
    <t xml:space="preserve">Foaia „Tablou de bord” se recalculează singură. Pentru analize libere: selectați tabelul „tRegistru” din foaia Registru → Inserare → Tabel pivot. Câmpuri utile: Segment, Strat, Corespondent, Responsabil, Stare, Lună (aaaall).</t>
  </si>
  <si>
    <t xml:space="preserve">Stări (calculate)</t>
  </si>
  <si>
    <t xml:space="preserve">Realizat · Realizat cu întârziere · Întârziat (data raportării a depășit termenul) · Risc de întârziere (prognoza depășește termenul) · Scadent ≤ 14 zile · În termen · La eveniment (termen declanșat de un eveniment) · Fără termen (lipsește data-ancoră).</t>
  </si>
  <si>
    <t xml:space="preserve">Unități în coloana „Unitate”</t>
  </si>
  <si>
    <t xml:space="preserve">zl = zile lucrătoare (WORKDAY cu sărbătorile legale din foaia Sărbători, art. 139 din Codul muncii) · zc = zile calendaristice · săpt = săptămâni · luni = luni calendaristice (EDATE). Decalajele negative numără înapoi de la ancoră.</t>
  </si>
  <si>
    <t xml:space="preserve">Limite și atenționări</t>
  </si>
  <si>
    <t xml:space="preserve">Jaloanele marcate ORIENTATIV (LIV, FAT, PST, TST) au formule implicite; se înlocuiesc prin Prognoză cu datele din graficul ofertat. Rândurile S3-03 și R-06 au termene legale încă neverificate. Jalonul TFM dezvăluie indirect data semnării finanțării — decideți dacă îl completați în versiunea trimisă Furnizorului.</t>
  </si>
  <si>
    <t xml:space="preserve">Datele cu roșu cursiv (foile Registru și Jaloane) cad sâmbătă, duminică sau într-o sărbătoare legală. Planificați acțiunea în ultima zi lucrătoare dinainte; macheta nu mută automat termenele. Exemplu: termenul cererii de prelungire a contractului de racordare (16.05.2027) cade duminică.</t>
  </si>
  <si>
    <t xml:space="preserve">Exemplu de completare: la jalonul LIV, Furnizorul trece 24.03.2027 în „Prognoză”. Rândurile legate de livrare (FAT, notificarea de livrare, tranșa 1, RNPM) se recalculează, iar starea lor devine „Risc de întârziere” dacă noua dată depășește termenul planificat.</t>
  </si>
  <si>
    <t xml:space="preserve">Formularul nr. 14 — foaia „Ofertă”: graficul de execuție (§3.4.3), în săptămâni de la ordinul de începere (C0)</t>
  </si>
  <si>
    <t xml:space="preserve">Recomandată, NU obligatorie (§3.4.3): nu constituie criteriu de conformitate sau de punctaj. Celulele galbene se completează; valorile inițiale sunt EXEMPLU (calendarul orientativ de la §3.4.2). Rândurile ◆ sunt jaloane (durată 0).</t>
  </si>
  <si>
    <t xml:space="preserve">Ofertant</t>
  </si>
  <si>
    <t xml:space="preserve">Durata controlată ofertată, S1 + S3 (luni) — Formularul nr. 6</t>
  </si>
  <si>
    <t xml:space="preserve">S1 ofertat (săptămâni) — art. 8.1</t>
  </si>
  <si>
    <t xml:space="preserve">Studiul geotehnic revine (Achizitor / Furnizor) — §3.9</t>
  </si>
  <si>
    <t xml:space="preserve">Achizitor</t>
  </si>
  <si>
    <t xml:space="preserve">Plafon S1 dacă geotehnicul revine Furnizorului (săptămâni) — §3.4.1</t>
  </si>
  <si>
    <t xml:space="preserve">completează Achizitorul la publicare (dec.13)</t>
  </si>
  <si>
    <t xml:space="preserve">Plafon durata controlată (luni) — §3.3 lit. E8</t>
  </si>
  <si>
    <t xml:space="preserve">completează Achizitorul la publicare (dec.16)</t>
  </si>
  <si>
    <t xml:space="preserve">S2 de referință (săptămâni) — art. 8.1¹, neutru</t>
  </si>
  <si>
    <t xml:space="preserve">S3b de referință (săptămâni) — art. 8.1¹, neutru</t>
  </si>
  <si>
    <t xml:space="preserve">Săptămâna depunerii documentației pentru AC (= S1)</t>
  </si>
  <si>
    <t xml:space="preserve">Săptămâna emiterii AC (S1 + S2 de referință)</t>
  </si>
  <si>
    <t xml:space="preserve">Sfârșitul S3 (C0 + durata controlată + S2 de referință)</t>
  </si>
  <si>
    <t xml:space="preserve">PIF (sfârșitul S3 + S3b de referință)</t>
  </si>
  <si>
    <t xml:space="preserve">Nr.</t>
  </si>
  <si>
    <t xml:space="preserve">Activitate</t>
  </si>
  <si>
    <t xml:space="preserve">Segment (§3.4.1)</t>
  </si>
  <si>
    <t xml:space="preserve">În sarcina (§3.4.4)</t>
  </si>
  <si>
    <t xml:space="preserve">Început (săpt. de la C0)</t>
  </si>
  <si>
    <t xml:space="preserve">Durată (săpt.)</t>
  </si>
  <si>
    <t xml:space="preserve">Sfârșit (săpt.)</t>
  </si>
  <si>
    <t xml:space="preserve">Resurse: personal, utilaje, subcontractanți</t>
  </si>
  <si>
    <t xml:space="preserve">Temei</t>
  </si>
  <si>
    <t xml:space="preserve">Verificare</t>
  </si>
  <si>
    <t xml:space="preserve">Ordinul de începere; predarea pachetului de intrare</t>
  </si>
  <si>
    <t xml:space="preserve">0 · Semnare → C0</t>
  </si>
  <si>
    <t xml:space="preserve">§3.4.1; §3.4.2</t>
  </si>
  <si>
    <t xml:space="preserve">Înghețarea soluției; verificarea amplasamentului</t>
  </si>
  <si>
    <t xml:space="preserve">S1 · Proiectare</t>
  </si>
  <si>
    <t xml:space="preserve">Furnizor</t>
  </si>
  <si>
    <t xml:space="preserve">§3.4.2</t>
  </si>
  <si>
    <t xml:space="preserve">Elaborarea DTAC, a memoriilor IE și Rezistență, fundații</t>
  </si>
  <si>
    <t xml:space="preserve">Verificarea tehnică de calitate (A1/A2, Ie)</t>
  </si>
  <si>
    <t xml:space="preserve">§3.4.2; §3.4.3 pct. 7</t>
  </si>
  <si>
    <t xml:space="preserve">◆ Depunerea documentației pentru AC — sfârșitul S1</t>
  </si>
  <si>
    <t xml:space="preserve">§3.4.3 pct. 6</t>
  </si>
  <si>
    <t xml:space="preserve">Fereastra de autorizare, cu termenul legal de 30 de zile</t>
  </si>
  <si>
    <t xml:space="preserve">S2 · Autorizare</t>
  </si>
  <si>
    <t xml:space="preserve">Achizitor / autoritate</t>
  </si>
  <si>
    <t xml:space="preserve">Comanda și producția echipamentelor (fereastra rezervată la producător)</t>
  </si>
  <si>
    <t xml:space="preserve">S3 · Execuție</t>
  </si>
  <si>
    <t xml:space="preserve">§3.4.3 pct. 3</t>
  </si>
  <si>
    <t xml:space="preserve">Elaborarea PTE; avizarea CTE la OD</t>
  </si>
  <si>
    <t xml:space="preserve">◆ Notificarea OD pentru punerea sub tensiune pentru probe</t>
  </si>
  <si>
    <t xml:space="preserve">§3.4.3 pct. 5; art. 8.3</t>
  </si>
  <si>
    <t xml:space="preserve">FAT — inspecția la fabrică</t>
  </si>
  <si>
    <t xml:space="preserve">Furnizor + Achizitor</t>
  </si>
  <si>
    <t xml:space="preserve">art. 9.2</t>
  </si>
  <si>
    <t xml:space="preserve">Transport DDP și vămuire (planul de transport)</t>
  </si>
  <si>
    <t xml:space="preserve">§3.4.3 pct. 4</t>
  </si>
  <si>
    <t xml:space="preserve">Lucrări civile (numai după AC)</t>
  </si>
  <si>
    <t xml:space="preserve">◆ Livrarea pe amplasament</t>
  </si>
  <si>
    <t xml:space="preserve">§3.6 poz. 1</t>
  </si>
  <si>
    <t xml:space="preserve">Montaj: PTAB 2 – IS, containere, LES 20 kV, celula MT, fibră optică</t>
  </si>
  <si>
    <t xml:space="preserve">◆ Depunerea DIU</t>
  </si>
  <si>
    <t xml:space="preserve">Probe la rece, punere sub tensiune pentru probe, probe la cald</t>
  </si>
  <si>
    <t xml:space="preserve">Testele de la art. 9.4–9.5</t>
  </si>
  <si>
    <t xml:space="preserve">art. 9.4–9.5</t>
  </si>
  <si>
    <t xml:space="preserve">◆ Notificarea de disponibilitate — sfârșitul S3</t>
  </si>
  <si>
    <t xml:space="preserve">art. 8.1²</t>
  </si>
  <si>
    <t xml:space="preserve">PST finală, grup de măsurare, probe cu OD, certificat de conformitate</t>
  </si>
  <si>
    <t xml:space="preserve">S3b · Racordare → PIF</t>
  </si>
  <si>
    <t xml:space="preserve">OD / Achizitor</t>
  </si>
  <si>
    <t xml:space="preserve">§3.4.1</t>
  </si>
  <si>
    <t xml:space="preserve">◆ Punerea în funcțiune (PIF)</t>
  </si>
  <si>
    <t xml:space="preserve">Ambele</t>
  </si>
  <si>
    <t xml:space="preserve">Recepția la terminarea lucrărilor (maximum 15 zile)</t>
  </si>
  <si>
    <t xml:space="preserve">R · Recepție și plăți</t>
  </si>
  <si>
    <t xml:space="preserve">art. 9.7</t>
  </si>
  <si>
    <t xml:space="preserve">Rezumat pentru compararea ofertelor (săptămâni de la C0) — la un grafic în alt format, comisia completează doar acest bloc</t>
  </si>
  <si>
    <t xml:space="preserve">Durata controlată ofertată (luni)</t>
  </si>
  <si>
    <t xml:space="preserve">Formularul nr. 6; §3.3 lit. E8</t>
  </si>
  <si>
    <t xml:space="preserve">S1 ofertat (săptămâni)</t>
  </si>
  <si>
    <t xml:space="preserve">art. 8.1</t>
  </si>
  <si>
    <t xml:space="preserve">Depunerea documentației pentru AC</t>
  </si>
  <si>
    <t xml:space="preserve">Notificarea OD pentru probe</t>
  </si>
  <si>
    <t xml:space="preserve">§3.4.3 pct. 5</t>
  </si>
  <si>
    <t xml:space="preserve">Marja notificare → probe (săptămâni; minimum 13)</t>
  </si>
  <si>
    <t xml:space="preserve">art. 8.3</t>
  </si>
  <si>
    <t xml:space="preserve">FAT</t>
  </si>
  <si>
    <t xml:space="preserve">Livrarea pe amplasament</t>
  </si>
  <si>
    <t xml:space="preserve">Probe — început</t>
  </si>
  <si>
    <t xml:space="preserve">Testele art. 9.4–9.5</t>
  </si>
  <si>
    <t xml:space="preserve">Sfârșitul S3</t>
  </si>
  <si>
    <t xml:space="preserve">PIF (cu S2 și S3b de referință)</t>
  </si>
  <si>
    <t xml:space="preserve">Verificări nerespectate (număr de ✗)</t>
  </si>
  <si>
    <t xml:space="preserve">foaia Ofertă</t>
  </si>
  <si>
    <t xml:space="preserve">Tablou de bord — Calendarul de Execuție FM-BESS</t>
  </si>
  <si>
    <t xml:space="preserve">Locația</t>
  </si>
  <si>
    <t xml:space="preserve">Data de referință</t>
  </si>
  <si>
    <t xml:space="preserve">Semnare</t>
  </si>
  <si>
    <t xml:space="preserve">Ordin de începere (C0)</t>
  </si>
  <si>
    <t xml:space="preserve">Autorizația de construire</t>
  </si>
  <si>
    <t xml:space="preserve">Punerea în funcțiune (PIF)</t>
  </si>
  <si>
    <t xml:space="preserve">Recepția finală</t>
  </si>
  <si>
    <t xml:space="preserve">Termenul finanțării</t>
  </si>
  <si>
    <t xml:space="preserve">Marja PIF → termenul finanțării (zile)</t>
  </si>
  <si>
    <t xml:space="preserve">Obligații deschise, întârziate</t>
  </si>
  <si>
    <t xml:space="preserve">Obligații cu risc de întârziere</t>
  </si>
  <si>
    <t xml:space="preserve">Segment × Stare</t>
  </si>
  <si>
    <t xml:space="preserve">Segment</t>
  </si>
  <si>
    <t xml:space="preserve">Realizat</t>
  </si>
  <si>
    <t xml:space="preserve">Realizat cu întârziere</t>
  </si>
  <si>
    <t xml:space="preserve">Întârziat</t>
  </si>
  <si>
    <t xml:space="preserve">Risc de întârziere</t>
  </si>
  <si>
    <t xml:space="preserve">Scadent ≤ 14 zile</t>
  </si>
  <si>
    <t xml:space="preserve">În termen</t>
  </si>
  <si>
    <t xml:space="preserve">La eveniment</t>
  </si>
  <si>
    <t xml:space="preserve">Fără termen</t>
  </si>
  <si>
    <t xml:space="preserve">Total</t>
  </si>
  <si>
    <t xml:space="preserve">% realizat</t>
  </si>
  <si>
    <t xml:space="preserve">G · Garanție și durabilitate</t>
  </si>
  <si>
    <t xml:space="preserve">T · Transversal (la eveniment)</t>
  </si>
  <si>
    <t xml:space="preserve">Responsabil × Stare</t>
  </si>
  <si>
    <t xml:space="preserve">Responsabil</t>
  </si>
  <si>
    <t xml:space="preserve">Beneficiar</t>
  </si>
  <si>
    <t xml:space="preserve">Autoritate / terț</t>
  </si>
  <si>
    <t xml:space="preserve">Corespondent în natură × Stare</t>
  </si>
  <si>
    <t xml:space="preserve">Corespondent în natură</t>
  </si>
  <si>
    <t xml:space="preserve">—</t>
  </si>
  <si>
    <t xml:space="preserve">Amplasament (teren)</t>
  </si>
  <si>
    <t xml:space="preserve">Primărie (emitent AC)</t>
  </si>
  <si>
    <t xml:space="preserve">ISC</t>
  </si>
  <si>
    <t xml:space="preserve">Operatorul de Distribuție</t>
  </si>
  <si>
    <t xml:space="preserve">ANRE</t>
  </si>
  <si>
    <t xml:space="preserve">Ministerul Energiei</t>
  </si>
  <si>
    <t xml:space="preserve">Bancă / asigurător</t>
  </si>
  <si>
    <t xml:space="preserve">Producător (fabrică)</t>
  </si>
  <si>
    <t xml:space="preserve">Vamă / transportator</t>
  </si>
  <si>
    <t xml:space="preserve">RNPM</t>
  </si>
  <si>
    <t xml:space="preserve">Kit de continuitate (suport de date)</t>
  </si>
  <si>
    <t xml:space="preserve">OCPI</t>
  </si>
  <si>
    <t xml:space="preserve">Verificatori / experți atestați</t>
  </si>
  <si>
    <t xml:space="preserve">Subcontractori</t>
  </si>
  <si>
    <t xml:space="preserve">Strat × Stare</t>
  </si>
  <si>
    <t xml:space="preserve">Strat</t>
  </si>
  <si>
    <t xml:space="preserve">Documentar</t>
  </si>
  <si>
    <t xml:space="preserve">Acțiune în teren</t>
  </si>
  <si>
    <t xml:space="preserve">Autorizare / aviz</t>
  </si>
  <si>
    <t xml:space="preserve">Plată / garanție</t>
  </si>
  <si>
    <t xml:space="preserve">Recepție / test</t>
  </si>
  <si>
    <t xml:space="preserve">Raportare / notificare</t>
  </si>
  <si>
    <t xml:space="preserve">Scadențe deschise, în ordine cronologică (inclusiv cele depășite) — primele 20</t>
  </si>
  <si>
    <t xml:space="preserve">Element / obligație</t>
  </si>
  <si>
    <t xml:space="preserve">Termen</t>
  </si>
  <si>
    <t xml:space="preserve">ID</t>
  </si>
  <si>
    <t xml:space="preserve">Corespondent</t>
  </si>
  <si>
    <t xml:space="preserve">Stare</t>
  </si>
  <si>
    <t xml:space="preserve">Tip termen</t>
  </si>
  <si>
    <t xml:space="preserve">Jaloane și parametri — sursa tuturor termenelor calculate</t>
  </si>
  <si>
    <t xml:space="preserve">se completează după semnare</t>
  </si>
  <si>
    <t xml:space="preserve">Data raportării</t>
  </si>
  <si>
    <t xml:space="preserve">data la care se face actualizarea; dacă rămâne goală, se folosește data curentă</t>
  </si>
  <si>
    <t xml:space="preserve">Data de referință (calculată)</t>
  </si>
  <si>
    <t xml:space="preserve">preluată din foaia Ofertă (Formularul nr. 6); implicit plafonul de 7 luni</t>
  </si>
  <si>
    <t xml:space="preserve">preluat din foaia Ofertă; implicit plafonul de 3 săptămâni (art. 8.1)</t>
  </si>
  <si>
    <t xml:space="preserve">S2 — durată de referință (săptămâni)</t>
  </si>
  <si>
    <t xml:space="preserve">art. 8.1¹ — neutru</t>
  </si>
  <si>
    <t xml:space="preserve">S3b — durată de referință (săptămâni)</t>
  </si>
  <si>
    <t xml:space="preserve">Cod</t>
  </si>
  <si>
    <t xml:space="preserve">Jalon</t>
  </si>
  <si>
    <t xml:space="preserve">Plan</t>
  </si>
  <si>
    <t xml:space="preserve">Prognoză (Furnizor)</t>
  </si>
  <si>
    <t xml:space="preserve">Data de lucru</t>
  </si>
  <si>
    <t xml:space="preserve">Abatere față de plan (zile)</t>
  </si>
  <si>
    <t xml:space="preserve">Notă</t>
  </si>
  <si>
    <t xml:space="preserve">SEM</t>
  </si>
  <si>
    <t xml:space="preserve">Semnarea Contractului</t>
  </si>
  <si>
    <t xml:space="preserve">§2.5; §9.2</t>
  </si>
  <si>
    <t xml:space="preserve">INTRODUCEȚI data reală. Valoarea 21.10.2026 este EXEMPLU (estimarea din §2.5 pentru T0 = 14.09.2026).</t>
  </si>
  <si>
    <t xml:space="preserve">GBE</t>
  </si>
  <si>
    <t xml:space="preserve">Constituirea garanției de bună execuție</t>
  </si>
  <si>
    <t xml:space="preserve">art. 6.1¹; art. 7.1</t>
  </si>
  <si>
    <t xml:space="preserve">10 zile lucrătoare de la semnare</t>
  </si>
  <si>
    <t xml:space="preserve">C0</t>
  </si>
  <si>
    <t xml:space="preserve">Ordinul de începere (C0)</t>
  </si>
  <si>
    <t xml:space="preserve">art. 6.1¹</t>
  </si>
  <si>
    <t xml:space="preserve">5 zile lucrătoare de la constituirea garanției</t>
  </si>
  <si>
    <t xml:space="preserve">S1F</t>
  </si>
  <si>
    <t xml:space="preserve">DTAC verificat predat — sfârșitul S1</t>
  </si>
  <si>
    <t xml:space="preserve">§3.4.1; art. 8.1; art. 8.3¹</t>
  </si>
  <si>
    <t xml:space="preserve">C0 + S1 (plafon 3 săptămâni sau dec.13 dacă geotehnicul revine Furnizorului)</t>
  </si>
  <si>
    <t xml:space="preserve">AC</t>
  </si>
  <si>
    <t xml:space="preserve">Autorizația de construire emisă — sfârșitul S2</t>
  </si>
  <si>
    <t xml:space="preserve">§3.4.1; §3.4.3 pct. 6</t>
  </si>
  <si>
    <t xml:space="preserve">S2 neutru, de referință 5 săptămâni (include termenul legal de 30 de zile)</t>
  </si>
  <si>
    <t xml:space="preserve">LIV</t>
  </si>
  <si>
    <t xml:space="preserve">Livrarea pe amplasament (DDP)</t>
  </si>
  <si>
    <t xml:space="preserve">§3.4.2; §3.6 poz. 1</t>
  </si>
  <si>
    <t xml:space="preserve">Din foaia Ofertă: AC + (săptămâna livrării − săptămâna AC ofertată). Fără ofertă: AC + 10 săptămâni, orientativ.</t>
  </si>
  <si>
    <t xml:space="preserve">FAT semnat (inspecția la fabrică)</t>
  </si>
  <si>
    <t xml:space="preserve">Din foaia Ofertă: C0 + săptămâna FAT (producția merge în paralel cu autorizarea). Fără ofertă: livrare − 6 săptămâni.</t>
  </si>
  <si>
    <t xml:space="preserve">T1P</t>
  </si>
  <si>
    <t xml:space="preserve">Plata tranșei 1 (60%) — transferul proprietății</t>
  </si>
  <si>
    <t xml:space="preserve">art. 6.3; art. 12.5</t>
  </si>
  <si>
    <t xml:space="preserve">factură în ziua următoare livrării + 15 zile calendaristice</t>
  </si>
  <si>
    <t xml:space="preserve">S3F</t>
  </si>
  <si>
    <t xml:space="preserve">Notificarea de disponibilitate pentru PST finală — sfârșitul S3</t>
  </si>
  <si>
    <t xml:space="preserve">§3.4.1; art. 8.1¹–8.1²</t>
  </si>
  <si>
    <t xml:space="preserve">C0 + durata controlată (S1 + S3) + durata efectivă a S2 (neutru). O întârziere a Furnizorului la S1 NU mută acest termen.</t>
  </si>
  <si>
    <t xml:space="preserve">PST</t>
  </si>
  <si>
    <t xml:space="preserve">Punerea sub tensiune pentru probe</t>
  </si>
  <si>
    <t xml:space="preserve">§3.4.2; art. 8.3</t>
  </si>
  <si>
    <t xml:space="preserve">Din foaia Ofertă, raportat la AC. Fără ofertă: sfârșitul S3 − 4 săptămâni.</t>
  </si>
  <si>
    <t xml:space="preserve">TST</t>
  </si>
  <si>
    <t xml:space="preserve">Din foaia Ofertă, raportat la AC. Fără ofertă: sfârșitul S3 − 1 săptămână.</t>
  </si>
  <si>
    <t xml:space="preserve">PIF</t>
  </si>
  <si>
    <t xml:space="preserve">Punerea în funcțiune și certificatul de conformitate — sfârșitul S3b</t>
  </si>
  <si>
    <t xml:space="preserve">§3.4.1; art. 8.1¹</t>
  </si>
  <si>
    <t xml:space="preserve">S3b neutru, de referință 3 săptămâni</t>
  </si>
  <si>
    <t xml:space="preserve">RTL</t>
  </si>
  <si>
    <t xml:space="preserve">Recepția la terminarea lucrărilor</t>
  </si>
  <si>
    <t xml:space="preserve">maximum 15 zile calendaristice de la notificare</t>
  </si>
  <si>
    <t xml:space="preserve">T2P</t>
  </si>
  <si>
    <t xml:space="preserve">Plata tranșei 2 (25%)</t>
  </si>
  <si>
    <t xml:space="preserve">art. 6.3; §3.6 poz. 2</t>
  </si>
  <si>
    <t xml:space="preserve">factură după PIF + 15 zile calendaristice</t>
  </si>
  <si>
    <t xml:space="preserve">VA1</t>
  </si>
  <si>
    <t xml:space="preserve">Prima verificare anuală</t>
  </si>
  <si>
    <t xml:space="preserve">art. 13.3¹; §3.6 poz. 3</t>
  </si>
  <si>
    <t xml:space="preserve">12 luni de la PIF</t>
  </si>
  <si>
    <t xml:space="preserve">RF</t>
  </si>
  <si>
    <t xml:space="preserve">art. 9.9; §3.6 poz. 4</t>
  </si>
  <si>
    <t xml:space="preserve">24 de luni de la PIF</t>
  </si>
  <si>
    <t xml:space="preserve">GBEX</t>
  </si>
  <si>
    <t xml:space="preserve">Expirarea garanției de bună execuție</t>
  </si>
  <si>
    <t xml:space="preserve">art. 7.1</t>
  </si>
  <si>
    <t xml:space="preserve">Recepția finală + 30 de zile</t>
  </si>
  <si>
    <t xml:space="preserve">TFM</t>
  </si>
  <si>
    <t xml:space="preserve">Termenul de implementare al finanțării</t>
  </si>
  <si>
    <t xml:space="preserve">art. 14.3 lit. (a); art. 17.5</t>
  </si>
  <si>
    <t xml:space="preserve">INTRODUCE BENEFICIARUL: 24 de luni de la semnarea finanțării, cel târziu 31.12.2029. Atenție: data dezvăluie data semnării finanțării — decideți dacă o completați în versiunea trimisă Furnizorului.</t>
  </si>
  <si>
    <t xml:space="preserve">CRX</t>
  </si>
  <si>
    <t xml:space="preserve">Termenul cererii de prelungire a contractului de racordare</t>
  </si>
  <si>
    <t xml:space="preserve">art. 14.3; registru B5</t>
  </si>
  <si>
    <t xml:space="preserve">Valoare din registru (B5): cerere până la 16.05.2027 — de confirmat pe contractul semnat.</t>
  </si>
  <si>
    <t xml:space="preserve">Registrul obligațiilor și termenelor — un rând pentru fiecare obligație</t>
  </si>
  <si>
    <t xml:space="preserve">Coloanele cu antet portocaliu le completează Furnizorul, cele cu antet verde Beneficiarul, cele violet oricare Parte, cu confirmarea celeilalte. Coloanele albastre sunt date de referință sau formule.</t>
  </si>
  <si>
    <t xml:space="preserve">Livrabil / dovadă</t>
  </si>
  <si>
    <t xml:space="preserve">Temei (CS)</t>
  </si>
  <si>
    <t xml:space="preserve">Declanșator</t>
  </si>
  <si>
    <t xml:space="preserve">Decalaj</t>
  </si>
  <si>
    <t xml:space="preserve">Unitate</t>
  </si>
  <si>
    <t xml:space="preserve">Termen planificat</t>
  </si>
  <si>
    <t xml:space="preserve">Prognoză</t>
  </si>
  <si>
    <t xml:space="preserve">Abatere (zile)</t>
  </si>
  <si>
    <t xml:space="preserve">Consecință contractuală</t>
  </si>
  <si>
    <t xml:space="preserve">Observații Furnizor</t>
  </si>
  <si>
    <t xml:space="preserve">Observații Beneficiar</t>
  </si>
  <si>
    <t xml:space="preserve">Actualizat la</t>
  </si>
  <si>
    <t xml:space="preserve">Actualizat de</t>
  </si>
  <si>
    <t xml:space="preserve">Lună (aaaall)</t>
  </si>
  <si>
    <t xml:space="preserve">Cheie ordonare</t>
  </si>
  <si>
    <t xml:space="preserve">Jalon oglindit</t>
  </si>
  <si>
    <t xml:space="preserve">Confirmare</t>
  </si>
  <si>
    <t xml:space="preserve">Bifă</t>
  </si>
  <si>
    <t xml:space="preserve">Cheie parcurs</t>
  </si>
  <si>
    <t xml:space="preserve">P-01</t>
  </si>
  <si>
    <t xml:space="preserve">Contract semnat, 2 exemplare</t>
  </si>
  <si>
    <t xml:space="preserve">Contractual</t>
  </si>
  <si>
    <t xml:space="preserve">§9.2; art. 27.5</t>
  </si>
  <si>
    <t xml:space="preserve">zc</t>
  </si>
  <si>
    <t xml:space="preserve">F+B</t>
  </si>
  <si>
    <t xml:space="preserve">P-02</t>
  </si>
  <si>
    <t xml:space="preserve">Constituirea garanției de bună execuție: 10% din valoarea Contractului, fără TVA, tip B1 sau B2</t>
  </si>
  <si>
    <t xml:space="preserve">Scrisoare de garanție / poliță (Formularul nr. 12)</t>
  </si>
  <si>
    <t xml:space="preserve">art. 6.1¹; art. 7.1; §3.6.1–§3.6.3</t>
  </si>
  <si>
    <t xml:space="preserve">zl</t>
  </si>
  <si>
    <t xml:space="preserve">întârzierea decalează C0; după încă 20 zl — reziliere (art. 6.1¹) și §5.5.4</t>
  </si>
  <si>
    <t xml:space="preserve">F</t>
  </si>
  <si>
    <t xml:space="preserve">P-03</t>
  </si>
  <si>
    <t xml:space="preserve">Verificarea textului instrumentului: clauze obligatorii și inacceptabile</t>
  </si>
  <si>
    <t xml:space="preserve">Notă de verificare; confirmarea emitentului</t>
  </si>
  <si>
    <t xml:space="preserve">Țintă internă</t>
  </si>
  <si>
    <t xml:space="preserve">§3.6.2; §3.6.3</t>
  </si>
  <si>
    <t xml:space="preserve">instrument respins → garanția se consideră neconstituită</t>
  </si>
  <si>
    <t xml:space="preserve">B</t>
  </si>
  <si>
    <t xml:space="preserve">P-04</t>
  </si>
  <si>
    <t xml:space="preserve">Predarea pachetului de intrare: geotehnic (dacă e cazul), releveu vizat OCPI, CU, avize, ATR</t>
  </si>
  <si>
    <t xml:space="preserve">Proces-verbal de predare a pachetului</t>
  </si>
  <si>
    <t xml:space="preserve">§3.4.1; art. 8.1³</t>
  </si>
  <si>
    <t xml:space="preserve">întârzierea suspendă S1 (art. 8.1³)</t>
  </si>
  <si>
    <t xml:space="preserve">P-05</t>
  </si>
  <si>
    <t xml:space="preserve">Emiterea ordinului de începere</t>
  </si>
  <si>
    <t xml:space="preserve">Ordin de începere</t>
  </si>
  <si>
    <t xml:space="preserve">P-06</t>
  </si>
  <si>
    <t xml:space="preserve">Documentul de asumare directă a garanției producătorului celulelor de către entitatea din UE/SEE (V16)</t>
  </si>
  <si>
    <t xml:space="preserve">Angajament semnat</t>
  </si>
  <si>
    <t xml:space="preserve">art. 9.6³</t>
  </si>
  <si>
    <t xml:space="preserve">caz de reziliere cu executarea garanției</t>
  </si>
  <si>
    <t xml:space="preserve">S1-01</t>
  </si>
  <si>
    <t xml:space="preserve">Înghețarea soluției tehnice; verificarea amplasamentului</t>
  </si>
  <si>
    <t xml:space="preserve">Notă / proces-verbal de vizită</t>
  </si>
  <si>
    <t xml:space="preserve">Orientativ (§3.4.2)</t>
  </si>
  <si>
    <t xml:space="preserve">săpt</t>
  </si>
  <si>
    <t xml:space="preserve">S1-02</t>
  </si>
  <si>
    <t xml:space="preserve">Elaborarea DTAC, a memoriilor de instalații electrice și rezistență, a pieselor desenate și dimensionarea fundațiilor</t>
  </si>
  <si>
    <t xml:space="preserve">DTAC</t>
  </si>
  <si>
    <t xml:space="preserve">S1-03</t>
  </si>
  <si>
    <t xml:space="preserve">Verificarea tehnică de calitate a proiectului (A1/A2, Ie)</t>
  </si>
  <si>
    <t xml:space="preserve">Referate de verificare</t>
  </si>
  <si>
    <t xml:space="preserve">S1-04</t>
  </si>
  <si>
    <t xml:space="preserve">JALON S1 — predarea DTAC verificat, complet, apt de depunere (luare la cunoștință)</t>
  </si>
  <si>
    <t xml:space="preserve">DTAC + referate; proces-verbal de predare</t>
  </si>
  <si>
    <t xml:space="preserve">art. 8.3¹; art. 9.0</t>
  </si>
  <si>
    <t xml:space="preserve">penalități art. 14.2 de la data din Calendar, chiar înainte de depășirea duratei controlate</t>
  </si>
  <si>
    <t xml:space="preserve">S1-05</t>
  </si>
  <si>
    <t xml:space="preserve">Comanda echipamentelor și lansarea producției (în paralel cu autorizarea)</t>
  </si>
  <si>
    <t xml:space="preserve">Confirmare de comandă; program de fabricație</t>
  </si>
  <si>
    <t xml:space="preserve">§3.4.2; §3.4.3 pct. 3; art. 9.1</t>
  </si>
  <si>
    <t xml:space="preserve">S1-06</t>
  </si>
  <si>
    <t xml:space="preserve">Elaborarea PTE pentru instalația de utilizare și depunerea pentru avizare CTE la OD</t>
  </si>
  <si>
    <t xml:space="preserve">PTE; aviz CTE</t>
  </si>
  <si>
    <t xml:space="preserve">§3.4.2; §3.2.1 lit. C</t>
  </si>
  <si>
    <t xml:space="preserve">reavizarea: pe riscul, costul și durata Furnizorului</t>
  </si>
  <si>
    <t xml:space="preserve">S1-07</t>
  </si>
  <si>
    <t xml:space="preserve">Reavizarea ATR, dacă modelele ofertate diferă de cele din ATR</t>
  </si>
  <si>
    <t xml:space="preserve">Aviz / ATR actualizat</t>
  </si>
  <si>
    <t xml:space="preserve">§2.3; §3.2.1 lit. C</t>
  </si>
  <si>
    <t xml:space="preserve">fără prelungirea termenului; cost inclus în preț</t>
  </si>
  <si>
    <t xml:space="preserve">S2-01</t>
  </si>
  <si>
    <t xml:space="preserve">Baza de calcul pentru taxe și cote ISC: deviz pe categorii de lucrări</t>
  </si>
  <si>
    <t xml:space="preserve">Deviz; calcul</t>
  </si>
  <si>
    <t xml:space="preserve">§3.1.1 lit. (E); art. 4.6</t>
  </si>
  <si>
    <t xml:space="preserve">termen contractual: cu minimum 10 zl înainte de scadența taxei</t>
  </si>
  <si>
    <t xml:space="preserve">S2-02</t>
  </si>
  <si>
    <t xml:space="preserve">Semnarea cererii de autorizare și a documentelor conexe de către investitor</t>
  </si>
  <si>
    <t xml:space="preserve">Cerere semnată</t>
  </si>
  <si>
    <t xml:space="preserve">§3.1.1 lit. (C); art. 4.6</t>
  </si>
  <si>
    <t xml:space="preserve">întârzierea Beneficiarului lungește S2 (neutru)</t>
  </si>
  <si>
    <t xml:space="preserve">S2-03</t>
  </si>
  <si>
    <t xml:space="preserve">Depunerea cererilor de aviz rămase și plata taxelor de aviz</t>
  </si>
  <si>
    <t xml:space="preserve">Cereri; ordine de plată</t>
  </si>
  <si>
    <t xml:space="preserve">§3.1.1 lit. (C)</t>
  </si>
  <si>
    <t xml:space="preserve">S2-04</t>
  </si>
  <si>
    <t xml:space="preserve">Depunerea cererii de autorizare de construire; plata taxei și a cotelor ISC</t>
  </si>
  <si>
    <t xml:space="preserve">Cerere AC; ordine de plată</t>
  </si>
  <si>
    <t xml:space="preserve">§3.1.1 lit. (C) și (E)</t>
  </si>
  <si>
    <t xml:space="preserve">S2-05</t>
  </si>
  <si>
    <t xml:space="preserve">JALON S2 — emiterea autorizației de construire (termen legal: 30 de zile)</t>
  </si>
  <si>
    <t xml:space="preserve">Neutru (art. 8.1¹)</t>
  </si>
  <si>
    <t xml:space="preserve">§3.4.3 pct. 6; art. 8.1¹</t>
  </si>
  <si>
    <t xml:space="preserve">depășirea peste 5 săptămâni prelungește automat termenul total</t>
  </si>
  <si>
    <t xml:space="preserve">S2-06</t>
  </si>
  <si>
    <t xml:space="preserve">Autorizația de înființare (ANRE) — condiție pentru începerea lucrărilor</t>
  </si>
  <si>
    <t xml:space="preserve">Decizia ANRE</t>
  </si>
  <si>
    <t xml:space="preserve">Legal</t>
  </si>
  <si>
    <t xml:space="preserve">§3.1.3; §3.4.4</t>
  </si>
  <si>
    <t xml:space="preserve">întârzierea suspendă termenul (art. 15.1¹)</t>
  </si>
  <si>
    <t xml:space="preserve">S3-01</t>
  </si>
  <si>
    <t xml:space="preserve">Polița CAR/EAR: 100%, cu răspundere față de terți, Beneficiarul coasigurat — înainte de lucrările pe amplasament</t>
  </si>
  <si>
    <t xml:space="preserve">Poliță de asigurare</t>
  </si>
  <si>
    <t xml:space="preserve">art. 7.3</t>
  </si>
  <si>
    <t xml:space="preserve">Beneficiarul încheie polița și reține prima + 10% (art. 7.4)</t>
  </si>
  <si>
    <t xml:space="preserve">S3-02</t>
  </si>
  <si>
    <t xml:space="preserve">Nominalizarea dirigintelui de șantier</t>
  </si>
  <si>
    <t xml:space="preserve">Contract / decizie de numire</t>
  </si>
  <si>
    <t xml:space="preserve">§3.4.4</t>
  </si>
  <si>
    <t xml:space="preserve">S3-03</t>
  </si>
  <si>
    <t xml:space="preserve">Anunțul privind începerea lucrărilor către emitentul AC și ISC</t>
  </si>
  <si>
    <t xml:space="preserve">Anunț înregistrat</t>
  </si>
  <si>
    <t xml:space="preserve">Legea nr. 50/1991 — termenul exact de verificat</t>
  </si>
  <si>
    <t xml:space="preserve">de verificat</t>
  </si>
  <si>
    <t xml:space="preserve">S3-04</t>
  </si>
  <si>
    <t xml:space="preserve">Lucrări civile: fundații, platforme, drum de acces, împrejmuire (doar după AC)</t>
  </si>
  <si>
    <t xml:space="preserve">Jurnal de șantier; PV de lucrări ascunse</t>
  </si>
  <si>
    <t xml:space="preserve">S3-05</t>
  </si>
  <si>
    <t xml:space="preserve">Inspecția pe parcursul fabricației (notificare cu 5 zl)</t>
  </si>
  <si>
    <t xml:space="preserve">Raport de inspecție</t>
  </si>
  <si>
    <t xml:space="preserve">art. 9.1</t>
  </si>
  <si>
    <t xml:space="preserve">S3-06</t>
  </si>
  <si>
    <t xml:space="preserve">Notificarea FAT (cu minimum 15 zl înainte)</t>
  </si>
  <si>
    <t xml:space="preserve">Notificare</t>
  </si>
  <si>
    <t xml:space="preserve">S3-07</t>
  </si>
  <si>
    <t xml:space="preserve">FAT — inspecția și testarea la fabrică; PV cu serii, loturi și date de fabricație ale celulelor</t>
  </si>
  <si>
    <t xml:space="preserve">Proces-verbal FAT</t>
  </si>
  <si>
    <t xml:space="preserve">art. 9.2; §3.3.1¹</t>
  </si>
  <si>
    <t xml:space="preserve">expedierea fără FAT semnat nu dă drept la nicio tranșă</t>
  </si>
  <si>
    <t xml:space="preserve">S3-08</t>
  </si>
  <si>
    <t xml:space="preserve">Verificarea vechimii celulelor pe lista de serii: fabricate cel mult cu 6 luni înainte de livrare</t>
  </si>
  <si>
    <t xml:space="preserve">Lista seriilor cu datele de fabricație (PV FAT)</t>
  </si>
  <si>
    <t xml:space="preserve">art. 12.1; art. 12.2</t>
  </si>
  <si>
    <t xml:space="preserve">neconformitate; termenul de 6 luni se suspendă pe durata întârzierilor neimputabile</t>
  </si>
  <si>
    <t xml:space="preserve">S3-09</t>
  </si>
  <si>
    <t xml:space="preserve">Transport DDP și vămuire (importator: Furnizorul sau entitatea V16)</t>
  </si>
  <si>
    <t xml:space="preserve">CMR/BoL; DVI; packing list</t>
  </si>
  <si>
    <t xml:space="preserve">§3.1 (DDP); §3.4.3 pct. 4</t>
  </si>
  <si>
    <t xml:space="preserve">S3-10</t>
  </si>
  <si>
    <t xml:space="preserve">Notificarea de livrare, acceptată în scris (nu mai devreme de 30 de zile înainte de montaj)</t>
  </si>
  <si>
    <t xml:space="preserve">Notificare + acceptare</t>
  </si>
  <si>
    <t xml:space="preserve">refuzul nejustificat = suspendare (art. 15.1¹)</t>
  </si>
  <si>
    <t xml:space="preserve">S3-11</t>
  </si>
  <si>
    <t xml:space="preserve">Recepția la livrare: PV de predare-primire, confruntarea seriilor (eșantion de 10% din module)</t>
  </si>
  <si>
    <t xml:space="preserve">PV de predare-primire</t>
  </si>
  <si>
    <t xml:space="preserve">art. 9.3; §3.3.1¹</t>
  </si>
  <si>
    <t xml:space="preserve">neconcordanța suspendă plata; prezumție de substituție (art. 12.8)</t>
  </si>
  <si>
    <t xml:space="preserve">S3-12</t>
  </si>
  <si>
    <t xml:space="preserve">Documentele de titlu: plata producătorului sau renunțarea la rezerva proprietății; declarația „liber de sarcini”; DoC UE</t>
  </si>
  <si>
    <t xml:space="preserve">Documente de titlu; declarație de conformitate UE</t>
  </si>
  <si>
    <t xml:space="preserve">art. 12.4</t>
  </si>
  <si>
    <t xml:space="preserve">condiție a tranșei 1</t>
  </si>
  <si>
    <t xml:space="preserve">S3-13</t>
  </si>
  <si>
    <t xml:space="preserve">Factura tranșei 1 (60%)</t>
  </si>
  <si>
    <t xml:space="preserve">Factură</t>
  </si>
  <si>
    <t xml:space="preserve">S3-14</t>
  </si>
  <si>
    <t xml:space="preserve">Tragerea din creditul-punte pentru tranșa 1</t>
  </si>
  <si>
    <t xml:space="preserve">Cerere de tragere</t>
  </si>
  <si>
    <t xml:space="preserve">finanțare internă</t>
  </si>
  <si>
    <t xml:space="preserve">S3-15</t>
  </si>
  <si>
    <t xml:space="preserve">Ordin de plată; extras de cont</t>
  </si>
  <si>
    <t xml:space="preserve">penalități de 0,05%/zi (art. 6.3)</t>
  </si>
  <si>
    <t xml:space="preserve">S3-16</t>
  </si>
  <si>
    <t xml:space="preserve">Înscrierea în RNPM a dreptului de proprietate al Beneficiarului</t>
  </si>
  <si>
    <t xml:space="preserve">Aviz de înscriere RNPM</t>
  </si>
  <si>
    <t xml:space="preserve">art. 12.6</t>
  </si>
  <si>
    <t xml:space="preserve">Beneficiarul înscrie pe costul Furnizorului</t>
  </si>
  <si>
    <t xml:space="preserve">S3-17</t>
  </si>
  <si>
    <t xml:space="preserve">PV de lucrări</t>
  </si>
  <si>
    <t xml:space="preserve">S3-18</t>
  </si>
  <si>
    <t xml:space="preserve">Notificarea către OD pentru punerea sub tensiune pentru probe (cu minimum 3 luni înainte)</t>
  </si>
  <si>
    <t xml:space="preserve">Notificare înregistrată la OD</t>
  </si>
  <si>
    <t xml:space="preserve">art. 8.3; §3.4.3 pct. 5</t>
  </si>
  <si>
    <t xml:space="preserve">luni</t>
  </si>
  <si>
    <t xml:space="preserve">întârzierea mută PST</t>
  </si>
  <si>
    <t xml:space="preserve">S3-19</t>
  </si>
  <si>
    <t xml:space="preserve">Alimentarea auxiliară și conexiunea de comunicații la interfața convenită</t>
  </si>
  <si>
    <t xml:space="preserve">PV</t>
  </si>
  <si>
    <t xml:space="preserve">S3-20</t>
  </si>
  <si>
    <t xml:space="preserve">Depunerea DIU</t>
  </si>
  <si>
    <t xml:space="preserve">DIU</t>
  </si>
  <si>
    <t xml:space="preserve">S3-21</t>
  </si>
  <si>
    <t xml:space="preserve">PV de probe</t>
  </si>
  <si>
    <t xml:space="preserve">S3-22</t>
  </si>
  <si>
    <t xml:space="preserve">Protocolul de test agreat (cu minimum 30 de zile înainte de teste)</t>
  </si>
  <si>
    <t xml:space="preserve">Protocol semnat</t>
  </si>
  <si>
    <t xml:space="preserve">art. 9.5¹</t>
  </si>
  <si>
    <t xml:space="preserve">S3-23</t>
  </si>
  <si>
    <t xml:space="preserve">Testele: capacitate c.a. și c.c., randament AC-AC, putere, anduranță, P-Q, limitare, date, consum de repaus</t>
  </si>
  <si>
    <t xml:space="preserve">PV de teste cu valori</t>
  </si>
  <si>
    <t xml:space="preserve">remediere în 60 de zile; reduceri de preț (art. 9.6)</t>
  </si>
  <si>
    <t xml:space="preserve">S3-24</t>
  </si>
  <si>
    <t xml:space="preserve">JALON S3 — notificarea de disponibilitate pentru PST finală (confirmare în 3 zl)</t>
  </si>
  <si>
    <t xml:space="preserve">Notificare + confirmare</t>
  </si>
  <si>
    <t xml:space="preserve">art. 8.1²; §3.4.1</t>
  </si>
  <si>
    <t xml:space="preserve">penalități art. 14.2 la depășirea duratei controlate</t>
  </si>
  <si>
    <t xml:space="preserve">S3-25</t>
  </si>
  <si>
    <t xml:space="preserve">Convenția de exploatare cu OD</t>
  </si>
  <si>
    <t xml:space="preserve">Convenție semnată</t>
  </si>
  <si>
    <t xml:space="preserve">S3b-01</t>
  </si>
  <si>
    <t xml:space="preserve">Punerea sub tensiune finală; montarea și verificarea grupului de măsurare fiscal</t>
  </si>
  <si>
    <t xml:space="preserve">PV OD</t>
  </si>
  <si>
    <t xml:space="preserve">§3.4.1; §3.2.1 lit. E</t>
  </si>
  <si>
    <t xml:space="preserve">S3b neutru</t>
  </si>
  <si>
    <t xml:space="preserve">S3b-02</t>
  </si>
  <si>
    <t xml:space="preserve">Solicitarea înlocuirii reținerii (contractual: cel târziu la facturarea tranșei 2)</t>
  </si>
  <si>
    <t xml:space="preserve">Solicitare scrisă</t>
  </si>
  <si>
    <t xml:space="preserve">§3.6.4 lit. (b); art. 6.4¹</t>
  </si>
  <si>
    <t xml:space="preserve">S3b-03</t>
  </si>
  <si>
    <t xml:space="preserve">Prezentarea instrumentului care înlocuiește reținerea (15 zl de la solicitare)</t>
  </si>
  <si>
    <t xml:space="preserve">Scrisoare de garanție / poliță</t>
  </si>
  <si>
    <t xml:space="preserve">§3.6.4 lit. (b)</t>
  </si>
  <si>
    <t xml:space="preserve">executarea garanției până la suma obținută sau menținerea reținerii (§3.6.4)</t>
  </si>
  <si>
    <t xml:space="preserve">S3b-04</t>
  </si>
  <si>
    <t xml:space="preserve">Probele cu OD; testul de conformitate cu rețeaua; certificatul de conformitate</t>
  </si>
  <si>
    <t xml:space="preserve">Certificat de conformitate</t>
  </si>
  <si>
    <t xml:space="preserve">§3.4.2; §3.6 poz. 2</t>
  </si>
  <si>
    <t xml:space="preserve">S3b-05</t>
  </si>
  <si>
    <t xml:space="preserve">JALON — punerea în funcțiune (FMC04 dovedit la PIF)</t>
  </si>
  <si>
    <t xml:space="preserve">PV de PIF</t>
  </si>
  <si>
    <t xml:space="preserve">§1.2; §3.4.1</t>
  </si>
  <si>
    <t xml:space="preserve">termen neutru; limita absolută: termenul finanțării</t>
  </si>
  <si>
    <t xml:space="preserve">S3b-06</t>
  </si>
  <si>
    <t xml:space="preserve">Certificatul de garanție al producătorului unității de conversie (V18)</t>
  </si>
  <si>
    <t xml:space="preserve">Certificat de garanție</t>
  </si>
  <si>
    <t xml:space="preserve">art. 9.6²</t>
  </si>
  <si>
    <t xml:space="preserve">Furnizorul asumă direct anii neacoperiți</t>
  </si>
  <si>
    <t xml:space="preserve">S3b-07</t>
  </si>
  <si>
    <t xml:space="preserve">Termenul de implementare al finanțării (24 de luni, cel târziu 31.12.2029)</t>
  </si>
  <si>
    <t xml:space="preserve">Finanțare (CF)</t>
  </si>
  <si>
    <t xml:space="preserve">cheltuieli neeligibile; reziliere cu recuperare integrală sau proporțională</t>
  </si>
  <si>
    <t xml:space="preserve">S3b-08</t>
  </si>
  <si>
    <t xml:space="preserve">Demonstrarea procedurii de restaurare din kitul de continuitate</t>
  </si>
  <si>
    <t xml:space="preserve">Consemnare în PV de PIF</t>
  </si>
  <si>
    <t xml:space="preserve">art. 20.2 lit. (g)</t>
  </si>
  <si>
    <t xml:space="preserve">fără demonstrație nu se face recepția (art. 9.7)</t>
  </si>
  <si>
    <t xml:space="preserve">R-01</t>
  </si>
  <si>
    <t xml:space="preserve">Recepția la terminarea lucrărilor: kit de continuitate predat, as-built, carte tehnică, liste de serii</t>
  </si>
  <si>
    <t xml:space="preserve">PV de recepție</t>
  </si>
  <si>
    <t xml:space="preserve">art. 9.7; art. 20.2</t>
  </si>
  <si>
    <t xml:space="preserve">refuz la defecte majore sau substituție (art. 9.8)</t>
  </si>
  <si>
    <t xml:space="preserve">R-02</t>
  </si>
  <si>
    <t xml:space="preserve">Factura tranșei 2 (25%)</t>
  </si>
  <si>
    <t xml:space="preserve">§3.6 poz. 2</t>
  </si>
  <si>
    <t xml:space="preserve">R-03</t>
  </si>
  <si>
    <t xml:space="preserve">Plata tranșei 2 (25%) și, dacă e cazul, a reținerii înlocuite</t>
  </si>
  <si>
    <t xml:space="preserve">art. 6.3; §3.6.4</t>
  </si>
  <si>
    <t xml:space="preserve">R-04</t>
  </si>
  <si>
    <t xml:space="preserve">Cererea unică de rambursare către ME (fereastra de 30 de zile), cu ordinele de plată și extrasele</t>
  </si>
  <si>
    <t xml:space="preserve">Cerere de rambursare</t>
  </si>
  <si>
    <t xml:space="preserve">§3.6.4; model CF art. 9 alin. (8)</t>
  </si>
  <si>
    <t xml:space="preserve">de confirmat pe contractul de finanțare semnat</t>
  </si>
  <si>
    <t xml:space="preserve">R-05</t>
  </si>
  <si>
    <t xml:space="preserve">Rambursarea creditului-punte din ajutorul încasat</t>
  </si>
  <si>
    <t xml:space="preserve">Ordin de plată</t>
  </si>
  <si>
    <t xml:space="preserve">R-06</t>
  </si>
  <si>
    <t xml:space="preserve">Modificarea licenței ANRE după PIF</t>
  </si>
  <si>
    <t xml:space="preserve">Decizie ANRE</t>
  </si>
  <si>
    <t xml:space="preserve">regulamentul ANRE — de verificat</t>
  </si>
  <si>
    <t xml:space="preserve">R-07</t>
  </si>
  <si>
    <t xml:space="preserve">Predarea kitului de continuitate: două suporturi criptate, parola separat, inventar și procedură de restaurare</t>
  </si>
  <si>
    <t xml:space="preserve">PV de predare a kitului</t>
  </si>
  <si>
    <t xml:space="preserve">art. 20.2; art. 9.7</t>
  </si>
  <si>
    <t xml:space="preserve">condiție a recepției la terminarea lucrărilor (art. 9.7)</t>
  </si>
  <si>
    <t xml:space="preserve">G-01</t>
  </si>
  <si>
    <t xml:space="preserve">Determinările lunare de disponibilitate (plan de remediere în 10 zl dacă sub V7)</t>
  </si>
  <si>
    <t xml:space="preserve">Raport lunar EMS</t>
  </si>
  <si>
    <t xml:space="preserve">§3.3.2; art. 13.3¹</t>
  </si>
  <si>
    <t xml:space="preserve">despăgubirea rămâne anuală</t>
  </si>
  <si>
    <t xml:space="preserve">G-02</t>
  </si>
  <si>
    <t xml:space="preserve">Timpul mediu de intervenție — determinare trimestrială</t>
  </si>
  <si>
    <t xml:space="preserve">Registrul de incidente</t>
  </si>
  <si>
    <t xml:space="preserve">art. 20</t>
  </si>
  <si>
    <t xml:space="preserve">comparație cu V9</t>
  </si>
  <si>
    <t xml:space="preserve">G-03</t>
  </si>
  <si>
    <t xml:space="preserve">Prima verificare anuală: SoH, randament, disponibilitate</t>
  </si>
  <si>
    <t xml:space="preserve">PV de verificare</t>
  </si>
  <si>
    <t xml:space="preserve">art. 13.3¹</t>
  </si>
  <si>
    <t xml:space="preserve">prezumție de neconformitate dacă se împiedică verificarea (art. 13.3²)</t>
  </si>
  <si>
    <t xml:space="preserve">G-04</t>
  </si>
  <si>
    <t xml:space="preserve">Tranșa 3 (5%) după verificarea anuală conformă</t>
  </si>
  <si>
    <t xml:space="preserve">Factură; ordin de plată</t>
  </si>
  <si>
    <t xml:space="preserve">§3.6 poz. 3</t>
  </si>
  <si>
    <t xml:space="preserve">G-05</t>
  </si>
  <si>
    <t xml:space="preserve">Prelungirea valabilității garanțiilor dacă se amână Recepția finală (≥ 15 zc înainte de expirare)</t>
  </si>
  <si>
    <t xml:space="preserve">Act adițional la garanție</t>
  </si>
  <si>
    <t xml:space="preserve">art. 7.2</t>
  </si>
  <si>
    <t xml:space="preserve">executarea integrală a garanției, păstrată ca depozit</t>
  </si>
  <si>
    <t xml:space="preserve">G-06</t>
  </si>
  <si>
    <t xml:space="preserve">Recepția finală (24 de luni de la PIF)</t>
  </si>
  <si>
    <t xml:space="preserve">PV de recepție finală</t>
  </si>
  <si>
    <t xml:space="preserve">art. 9.9</t>
  </si>
  <si>
    <t xml:space="preserve">G-07</t>
  </si>
  <si>
    <t xml:space="preserve">Tranșa 4 (10%) la Recepția finală</t>
  </si>
  <si>
    <t xml:space="preserve">§3.6 poz. 4</t>
  </si>
  <si>
    <t xml:space="preserve">G-08</t>
  </si>
  <si>
    <t xml:space="preserve">Expirarea și eliberarea garanției de bună execuție</t>
  </si>
  <si>
    <t xml:space="preserve">G-09</t>
  </si>
  <si>
    <t xml:space="preserve">Cererea de prelungire a contractului de racordare</t>
  </si>
  <si>
    <t xml:space="preserve">Cerere înregistrată la OD</t>
  </si>
  <si>
    <t xml:space="preserve">riscul pierderii capacității avizate</t>
  </si>
  <si>
    <t xml:space="preserve">G-10</t>
  </si>
  <si>
    <t xml:space="preserve">Sfârșitul perioadei de durabilitate (5 ani de la PIF)</t>
  </si>
  <si>
    <t xml:space="preserve">Raportări către ME</t>
  </si>
  <si>
    <t xml:space="preserve">model CF art. 2 alin. (3); art. 5 alin. (3)</t>
  </si>
  <si>
    <t xml:space="preserve">recuperare la schimbarea naturii proprietății sau a operării</t>
  </si>
  <si>
    <t xml:space="preserve">G-11</t>
  </si>
  <si>
    <t xml:space="preserve">Actualizarea și verificarea kitului de continuitate (și la fiecare actualizare de firmware)</t>
  </si>
  <si>
    <t xml:space="preserve">Kit actualizat; notă de verificare</t>
  </si>
  <si>
    <t xml:space="preserve">art. 20.3; art. 21.4</t>
  </si>
  <si>
    <t xml:space="preserve">neactualizarea în 30 de zile = neexecutare (art. 18)</t>
  </si>
  <si>
    <t xml:space="preserve">T-01</t>
  </si>
  <si>
    <t xml:space="preserve">Raportul lunar de progres și macheta actualizată (primul: C0 + 1 lună)</t>
  </si>
  <si>
    <t xml:space="preserve">Raport + fișier xlsx</t>
  </si>
  <si>
    <t xml:space="preserve">art. 8.2; art. 8.5</t>
  </si>
  <si>
    <t xml:space="preserve">2 luni consecutive → neexecutare (art. 18); suspendarea tranșei următoare</t>
  </si>
  <si>
    <t xml:space="preserve">T-02</t>
  </si>
  <si>
    <t xml:space="preserve">Validarea raportului lunar de către Beneficiar (observații în coloana T)</t>
  </si>
  <si>
    <t xml:space="preserve">Răspuns e-mail / PV</t>
  </si>
  <si>
    <t xml:space="preserve">țintă internă: 5 zl de la primire</t>
  </si>
  <si>
    <t xml:space="preserve">EVENIMENT</t>
  </si>
  <si>
    <t xml:space="preserve">T-03</t>
  </si>
  <si>
    <t xml:space="preserve">Avertizarea timpurie — 5 zl de la cunoașterea evenimentului</t>
  </si>
  <si>
    <t xml:space="preserve">Notificare scrisă</t>
  </si>
  <si>
    <t xml:space="preserve">art. 8.4</t>
  </si>
  <si>
    <t xml:space="preserve">decăderea din dreptul de a invoca evenimentul</t>
  </si>
  <si>
    <t xml:space="preserve">T-04</t>
  </si>
  <si>
    <t xml:space="preserve">Cauze neimputabile de aprovizionare sau transport — notificare în 5 zl, stadiu lunar</t>
  </si>
  <si>
    <t xml:space="preserve">Notificare + dovezi</t>
  </si>
  <si>
    <t xml:space="preserve">art. 15.1²</t>
  </si>
  <si>
    <t xml:space="preserve">suspendarea operează de la notificare; peste 90 de zile → reziliere fără executarea garanției</t>
  </si>
  <si>
    <t xml:space="preserve">T-05</t>
  </si>
  <si>
    <t xml:space="preserve">Forța majoră — notificare în 5 zl, documente în 15 zl</t>
  </si>
  <si>
    <t xml:space="preserve">Notificare; certificat</t>
  </si>
  <si>
    <t xml:space="preserve">art. 15.2–15.3</t>
  </si>
  <si>
    <t xml:space="preserve">efecte de la notificare; peste 60 de zile → reziliere</t>
  </si>
  <si>
    <t xml:space="preserve">T-06</t>
  </si>
  <si>
    <t xml:space="preserve">Insolvență sau dificultate financiară — notificare în 3 zl</t>
  </si>
  <si>
    <t xml:space="preserve">art. 18.4</t>
  </si>
  <si>
    <t xml:space="preserve">garanție suplimentară în 15 zile, altfel reziliere</t>
  </si>
  <si>
    <t xml:space="preserve">T-07</t>
  </si>
  <si>
    <t xml:space="preserve">Răspunsul la completările tehnice ale emitenților — 5 zl</t>
  </si>
  <si>
    <t xml:space="preserve">Răspuns</t>
  </si>
  <si>
    <t xml:space="preserve">§3.1.1 lit. (C); art. 8.3¹</t>
  </si>
  <si>
    <t xml:space="preserve">penalități art. 14.2</t>
  </si>
  <si>
    <t xml:space="preserve">T-08</t>
  </si>
  <si>
    <t xml:space="preserve">Răspunsul la completările administrative</t>
  </si>
  <si>
    <t xml:space="preserve">T-09</t>
  </si>
  <si>
    <t xml:space="preserve">Confirmarea deciziilor tehnice ale Beneficiarului — 7 zl</t>
  </si>
  <si>
    <t xml:space="preserve">Confirmare scrisă</t>
  </si>
  <si>
    <t xml:space="preserve">T-10</t>
  </si>
  <si>
    <t xml:space="preserve">Documente tehnice pentru dosarele de autorizare și AI — 10 zl de la solicitare</t>
  </si>
  <si>
    <t xml:space="preserve">Documente</t>
  </si>
  <si>
    <t xml:space="preserve">art. 4.6; §3.1.3</t>
  </si>
  <si>
    <t xml:space="preserve">T-11</t>
  </si>
  <si>
    <t xml:space="preserve">Copia clauzei de cesiune din fiecare subcontract sau comandă — 10 zl</t>
  </si>
  <si>
    <t xml:space="preserve">Clauză acceptată</t>
  </si>
  <si>
    <t xml:space="preserve">art. 19.2</t>
  </si>
  <si>
    <t xml:space="preserve">T-12</t>
  </si>
  <si>
    <t xml:space="preserve">Lista subcontractanților și a comenzilor — 5 zl de la cerere</t>
  </si>
  <si>
    <t xml:space="preserve">Listă</t>
  </si>
  <si>
    <t xml:space="preserve">art. 19.3</t>
  </si>
  <si>
    <t xml:space="preserve">T-13</t>
  </si>
  <si>
    <t xml:space="preserve">Documente pentru rambursare și audit — 10 zl de la cerere</t>
  </si>
  <si>
    <t xml:space="preserve">Certificate de origine, documente de transport, rapoarte de test</t>
  </si>
  <si>
    <t xml:space="preserve">art. 23.4</t>
  </si>
  <si>
    <t xml:space="preserve">blocarea cererii de rambursare; corecții suportate de Furnizor (art. 23.2)</t>
  </si>
  <si>
    <t xml:space="preserve">T-14</t>
  </si>
  <si>
    <t xml:space="preserve">Notificarea către ME a oricărei modificări a Contractului — 5 zl</t>
  </si>
  <si>
    <t xml:space="preserve">art. 17.6</t>
  </si>
  <si>
    <t xml:space="preserve">T-15</t>
  </si>
  <si>
    <t xml:space="preserve">Actualizare software care afectează operarea — notificare cu 10 zl înainte și actualizarea kitului de continuitate; vulnerabilitate exploatată — 72 de ore</t>
  </si>
  <si>
    <t xml:space="preserve">art. 21</t>
  </si>
  <si>
    <t xml:space="preserve">revenire la versiunea anterioară în 5 zl, pe costul Furnizorului</t>
  </si>
  <si>
    <t xml:space="preserve">T-16</t>
  </si>
  <si>
    <t xml:space="preserve">Remedieri în garanție: deplasare în 48 h; 7 zc pentru defecte blocante, 30 zc pentru celelalte</t>
  </si>
  <si>
    <t xml:space="preserve">PV de intervenție</t>
  </si>
  <si>
    <t xml:space="preserve">§3.5</t>
  </si>
  <si>
    <t xml:space="preserve">remediere de către Beneficiar pe costul Furnizorului</t>
  </si>
  <si>
    <t xml:space="preserve">T-17</t>
  </si>
  <si>
    <t xml:space="preserve">Încetarea producției unei componente — notificare cu 12 luni înainte (last-time buy)</t>
  </si>
  <si>
    <t xml:space="preserve">T-18</t>
  </si>
  <si>
    <t xml:space="preserve">Prelungirea sau reemiterea certificatului de urbanism, dacă e necesar</t>
  </si>
  <si>
    <t xml:space="preserve">CU</t>
  </si>
  <si>
    <t xml:space="preserve">§3.1.1 lit. (C); art. 15.1¹</t>
  </si>
  <si>
    <t xml:space="preserve">suspendarea termenului</t>
  </si>
  <si>
    <t xml:space="preserve">Foaie de parcurs — stadiul obligațiilor pe segment (art. 8.2¹)</t>
  </si>
  <si>
    <t xml:space="preserve">Segment:</t>
  </si>
  <si>
    <t xml:space="preserve">Locația:</t>
  </si>
  <si>
    <t xml:space="preserve">Data de referință:</t>
  </si>
  <si>
    <t xml:space="preserve">Mențiuni la semnare</t>
  </si>
  <si>
    <t xml:space="preserve">Semnarea prezentei foi consemnează stadiul obligațiilor de mai sus. Ea NU valorează recepție, acceptare a unei întârzieri sau renunțare la penalități ori la alte drepturi și nu înlocuiește procesele-verbale și notificările prevăzute de Contract (art. 8.2¹). Rândurile cu Confirmare = F le semnează Furnizorul, cele cu B Beneficiarul, cele cu F+B ambele Părți.</t>
  </si>
  <si>
    <t xml:space="preserve">FURNIZOR</t>
  </si>
  <si>
    <t xml:space="preserve">Nume, funcție: ..............................................</t>
  </si>
  <si>
    <t xml:space="preserve">Data: ....................</t>
  </si>
  <si>
    <t xml:space="preserve">Semnătura: ................................</t>
  </si>
  <si>
    <t xml:space="preserve">BENEFICIAR</t>
  </si>
  <si>
    <t xml:space="preserve">Gantt săptămânal — segmente și jaloane (din foaia Jaloane, Data de lucru)</t>
  </si>
  <si>
    <t xml:space="preserve">Prima săptămână:</t>
  </si>
  <si>
    <t xml:space="preserve">Element</t>
  </si>
  <si>
    <t xml:space="preserve">Început</t>
  </si>
  <si>
    <t xml:space="preserve">Sfârșit</t>
  </si>
  <si>
    <t xml:space="preserve">Semnare → C0</t>
  </si>
  <si>
    <t xml:space="preserve">S2 · Autorizare (neutru)</t>
  </si>
  <si>
    <t xml:space="preserve">Producție (orientativ)</t>
  </si>
  <si>
    <t xml:space="preserve">Transport DDP</t>
  </si>
  <si>
    <t xml:space="preserve">S3b · Racordare → PIF (neutru)</t>
  </si>
  <si>
    <t xml:space="preserve">◆ Garanția de bună execuție</t>
  </si>
  <si>
    <t xml:space="preserve">◆ C0</t>
  </si>
  <si>
    <t xml:space="preserve">◆ DTAC predat</t>
  </si>
  <si>
    <t xml:space="preserve">◆ AC emisă</t>
  </si>
  <si>
    <t xml:space="preserve">◆ FAT</t>
  </si>
  <si>
    <t xml:space="preserve">◆ Livrare</t>
  </si>
  <si>
    <t xml:space="preserve">◆ Plata tranșei 1</t>
  </si>
  <si>
    <t xml:space="preserve">◆ Punere sub tensiune pentru probe</t>
  </si>
  <si>
    <t xml:space="preserve">◆ Teste art. 9.4–9.5</t>
  </si>
  <si>
    <t xml:space="preserve">◆ Notificare de disponibilitate (sfârșit S3)</t>
  </si>
  <si>
    <t xml:space="preserve">◆ PIF</t>
  </si>
  <si>
    <t xml:space="preserve">◆ Recepția la terminarea lucrărilor</t>
  </si>
  <si>
    <t xml:space="preserve">◆ Termenul finanțării</t>
  </si>
  <si>
    <t xml:space="preserve">◆ Notificarea OD (PST − 3 luni)</t>
  </si>
  <si>
    <t xml:space="preserve">Coloana galbenă = săptămâna datei de referință. ◆ = jalon. Barele gri = segmente neutre (art. 8.1¹).</t>
  </si>
  <si>
    <t xml:space="preserve">Jurnalul modificărilor — o linie pentru fiecare valoare schimbată</t>
  </si>
  <si>
    <t xml:space="preserve">Data</t>
  </si>
  <si>
    <t xml:space="preserve">Versiunea fișierului</t>
  </si>
  <si>
    <t xml:space="preserve">Autor (F/B)</t>
  </si>
  <si>
    <t xml:space="preserve">ID rând / cod jalon</t>
  </si>
  <si>
    <t xml:space="preserve">Câmp</t>
  </si>
  <si>
    <t xml:space="preserve">Valoare veche</t>
  </si>
  <si>
    <t xml:space="preserve">Valoare nouă</t>
  </si>
  <si>
    <t xml:space="preserve">Motiv</t>
  </si>
  <si>
    <t xml:space="preserve">Acceptat de cealaltă Parte</t>
  </si>
  <si>
    <t xml:space="preserve">Referință (e-mail, PV, notificare)</t>
  </si>
  <si>
    <t xml:space="preserve">CalendarExecutie_loc_1_2027-03-05_v05_F</t>
  </si>
  <si>
    <t xml:space="preserve">17.03.2027</t>
  </si>
  <si>
    <t xml:space="preserve">24.03.2027</t>
  </si>
  <si>
    <t xml:space="preserve">EXEMPLU — slot de navă decalat cu o săptămână (art. 15.1² lit. b, dacă se dovedește)</t>
  </si>
  <si>
    <t xml:space="preserve">În discuție</t>
  </si>
  <si>
    <t xml:space="preserve">e-mail din 05.03.2027; notificare art. 8.4</t>
  </si>
  <si>
    <t xml:space="preserve">Sărbători legale (art. 139 alin. (1) din Codul muncii; 6–7 ianuarie adăugate prin Legea nr. 52/2023); Paștele ortodox calculat (Meeus)</t>
  </si>
</sst>
</file>

<file path=xl/styles.xml><?xml version="1.0" encoding="utf-8"?>
<styleSheet xmlns="http://schemas.openxmlformats.org/spreadsheetml/2006/main">
  <numFmts count="8">
    <numFmt numFmtId="164" formatCode="General"/>
    <numFmt numFmtId="165" formatCode="0.0"/>
    <numFmt numFmtId="166" formatCode=";;;"/>
    <numFmt numFmtId="167" formatCode="dd\.mm\.yyyy"/>
    <numFmt numFmtId="168" formatCode="0"/>
    <numFmt numFmtId="169" formatCode="0;\-0;;@"/>
    <numFmt numFmtId="170" formatCode="0%"/>
    <numFmt numFmtId="171" formatCode="dd\.mm"/>
  </numFmts>
  <fonts count="22">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sz val="10"/>
      <name val="Arial"/>
      <family val="0"/>
      <charset val="1"/>
    </font>
    <font>
      <b val="true"/>
      <sz val="11"/>
      <color rgb="FF1F3864"/>
      <name val="Arial"/>
      <family val="0"/>
      <charset val="1"/>
    </font>
    <font>
      <b val="true"/>
      <sz val="13"/>
      <color rgb="FF1F3864"/>
      <name val="Arial"/>
      <family val="0"/>
      <charset val="1"/>
    </font>
    <font>
      <i val="true"/>
      <sz val="10"/>
      <color rgb="FF595959"/>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b val="true"/>
      <sz val="7"/>
      <name val="Arial"/>
      <family val="0"/>
      <charset val="1"/>
    </font>
    <font>
      <b val="true"/>
      <sz val="15"/>
      <color rgb="FF1F3864"/>
      <name val="Arial"/>
      <family val="0"/>
      <charset val="1"/>
    </font>
    <font>
      <b val="true"/>
      <sz val="11"/>
      <name val="Arial"/>
      <family val="0"/>
      <charset val="1"/>
    </font>
    <font>
      <b val="true"/>
      <sz val="18"/>
      <color rgb="FF000000"/>
      <name val="Calibri"/>
      <family val="2"/>
    </font>
    <font>
      <sz val="10"/>
      <color rgb="FF000000"/>
      <name val="Calibri"/>
      <family val="2"/>
    </font>
    <font>
      <sz val="10"/>
      <color rgb="FF404040"/>
      <name val="Arial"/>
      <family val="0"/>
      <charset val="1"/>
    </font>
    <font>
      <sz val="10"/>
      <name val="Arial"/>
      <family val="2"/>
    </font>
    <font>
      <i val="true"/>
      <sz val="10"/>
      <name val="Arial"/>
      <family val="0"/>
      <charset val="1"/>
    </font>
    <font>
      <sz val="7"/>
      <name val="Arial"/>
      <family val="0"/>
      <charset val="1"/>
    </font>
    <font>
      <i val="true"/>
      <sz val="10"/>
      <color rgb="FF7F7F7F"/>
      <name val="Arial"/>
      <family val="0"/>
      <charset val="1"/>
    </font>
  </fonts>
  <fills count="14">
    <fill>
      <patternFill patternType="none"/>
    </fill>
    <fill>
      <patternFill patternType="gray125"/>
    </fill>
    <fill>
      <patternFill patternType="solid">
        <fgColor rgb="FFFFF2CC"/>
        <bgColor rgb="FFFCE5CD"/>
      </patternFill>
    </fill>
    <fill>
      <patternFill patternType="solid">
        <fgColor rgb="FFEDEDED"/>
        <bgColor rgb="FFF2F2F2"/>
      </patternFill>
    </fill>
    <fill>
      <patternFill patternType="solid">
        <fgColor rgb="FF1F3864"/>
        <bgColor rgb="FF404040"/>
      </patternFill>
    </fill>
    <fill>
      <patternFill patternType="solid">
        <fgColor rgb="FFC6EFCE"/>
        <bgColor rgb="FFD9EAD3"/>
      </patternFill>
    </fill>
    <fill>
      <patternFill patternType="solid">
        <fgColor rgb="FFD9EAD3"/>
        <bgColor rgb="FFC6EFCE"/>
      </patternFill>
    </fill>
    <fill>
      <patternFill patternType="solid">
        <fgColor rgb="FFF4CCCC"/>
        <bgColor rgb="FFF8CBAD"/>
      </patternFill>
    </fill>
    <fill>
      <patternFill patternType="solid">
        <fgColor rgb="FFFCE5CD"/>
        <bgColor rgb="FFFFF2CC"/>
      </patternFill>
    </fill>
    <fill>
      <patternFill patternType="solid">
        <fgColor rgb="FFDDEBF7"/>
        <bgColor rgb="FFEDEDED"/>
      </patternFill>
    </fill>
    <fill>
      <patternFill patternType="solid">
        <fgColor rgb="FFFFFFFF"/>
        <bgColor rgb="FFF2F2F2"/>
      </patternFill>
    </fill>
    <fill>
      <patternFill patternType="solid">
        <fgColor rgb="FFC55A11"/>
        <bgColor rgb="FF993300"/>
      </patternFill>
    </fill>
    <fill>
      <patternFill patternType="solid">
        <fgColor rgb="FF674EA7"/>
        <bgColor rgb="FF595959"/>
      </patternFill>
    </fill>
    <fill>
      <patternFill patternType="solid">
        <fgColor rgb="FF38761D"/>
        <bgColor rgb="FF595959"/>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top" textRotation="0" wrapText="tru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true" applyAlignment="true" applyProtection="true">
      <alignment horizontal="left" vertical="bottom" textRotation="0" wrapText="false" indent="0" shrinkToFit="false"/>
      <protection locked="true" hidden="false"/>
    </xf>
    <xf numFmtId="164" fontId="10" fillId="2" borderId="1" xfId="0" applyFont="true" applyBorder="true" applyAlignment="true" applyProtection="true">
      <alignment horizontal="general" vertical="bottom" textRotation="0" wrapText="false" indent="0" shrinkToFit="false"/>
      <protection locked="true" hidden="false"/>
    </xf>
    <xf numFmtId="165" fontId="5" fillId="3" borderId="1" xfId="0" applyFont="true" applyBorder="true" applyAlignment="true" applyProtection="true">
      <alignment horizontal="general" vertical="bottom" textRotation="0" wrapText="false" indent="0" shrinkToFit="false"/>
      <protection locked="true" hidden="false"/>
    </xf>
    <xf numFmtId="164" fontId="11" fillId="4"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general" vertical="top" textRotation="0" wrapText="true" indent="0" shrinkToFit="false"/>
      <protection locked="true" hidden="false"/>
    </xf>
    <xf numFmtId="165" fontId="10" fillId="2" borderId="1" xfId="0" applyFont="true" applyBorder="true" applyAlignment="true" applyProtection="true">
      <alignment horizontal="general" vertical="bottom" textRotation="0" wrapText="false" indent="0" shrinkToFit="false"/>
      <protection locked="true" hidden="false"/>
    </xf>
    <xf numFmtId="165" fontId="5" fillId="0" borderId="1" xfId="0" applyFont="true" applyBorder="true" applyAlignment="true" applyProtection="true">
      <alignment horizontal="general" vertical="bottom" textRotation="0" wrapText="false" indent="0" shrinkToFit="false"/>
      <protection locked="true" hidden="false"/>
    </xf>
    <xf numFmtId="164" fontId="10" fillId="2" borderId="1" xfId="0" applyFont="true" applyBorder="true" applyAlignment="true" applyProtection="true">
      <alignment horizontal="general" vertical="top" textRotation="0" wrapText="tru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top" textRotation="0" wrapText="true" indent="0" shrinkToFit="false"/>
      <protection locked="true" hidden="false"/>
    </xf>
    <xf numFmtId="164" fontId="6" fillId="0" borderId="0" xfId="0" applyFont="true" applyBorder="tru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bottom" textRotation="0" wrapText="false" indent="0" shrinkToFit="false"/>
      <protection locked="true" hidden="false"/>
    </xf>
    <xf numFmtId="165" fontId="9" fillId="0" borderId="1" xfId="0" applyFont="true" applyBorder="tru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7" fontId="14" fillId="0" borderId="0" xfId="0" applyFont="true" applyBorder="false" applyAlignment="true" applyProtection="true">
      <alignment horizontal="general" vertical="bottom" textRotation="0" wrapText="false" indent="0" shrinkToFit="false"/>
      <protection locked="true" hidden="false"/>
    </xf>
    <xf numFmtId="168" fontId="14"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11" fillId="4" borderId="0" xfId="0" applyFont="true" applyBorder="false" applyAlignment="true" applyProtection="true">
      <alignment horizontal="general" vertical="bottom" textRotation="0" wrapText="false" indent="0" shrinkToFit="false"/>
      <protection locked="true" hidden="false"/>
    </xf>
    <xf numFmtId="164" fontId="9" fillId="5" borderId="1" xfId="0" applyFont="true" applyBorder="true" applyAlignment="true" applyProtection="true">
      <alignment horizontal="center" vertical="bottom" textRotation="0" wrapText="true" indent="0" shrinkToFit="false"/>
      <protection locked="true" hidden="false"/>
    </xf>
    <xf numFmtId="164" fontId="9" fillId="6" borderId="1" xfId="0" applyFont="true" applyBorder="true" applyAlignment="true" applyProtection="true">
      <alignment horizontal="center" vertical="bottom" textRotation="0" wrapText="true" indent="0" shrinkToFit="false"/>
      <protection locked="true" hidden="false"/>
    </xf>
    <xf numFmtId="164" fontId="9" fillId="7" borderId="1" xfId="0" applyFont="true" applyBorder="true" applyAlignment="true" applyProtection="true">
      <alignment horizontal="center" vertical="bottom" textRotation="0" wrapText="true" indent="0" shrinkToFit="false"/>
      <protection locked="true" hidden="false"/>
    </xf>
    <xf numFmtId="164" fontId="9" fillId="8" borderId="1" xfId="0" applyFont="true" applyBorder="true" applyAlignment="true" applyProtection="true">
      <alignment horizontal="center" vertical="bottom" textRotation="0" wrapText="true" indent="0" shrinkToFit="false"/>
      <protection locked="true" hidden="false"/>
    </xf>
    <xf numFmtId="164" fontId="9" fillId="2" borderId="1" xfId="0" applyFont="true" applyBorder="true" applyAlignment="true" applyProtection="true">
      <alignment horizontal="center" vertical="bottom" textRotation="0" wrapText="true" indent="0" shrinkToFit="false"/>
      <protection locked="true" hidden="false"/>
    </xf>
    <xf numFmtId="164" fontId="9" fillId="9" borderId="1" xfId="0" applyFont="true" applyBorder="true" applyAlignment="true" applyProtection="true">
      <alignment horizontal="center" vertical="bottom" textRotation="0" wrapText="true" indent="0" shrinkToFit="false"/>
      <protection locked="true" hidden="false"/>
    </xf>
    <xf numFmtId="164" fontId="9" fillId="3" borderId="1" xfId="0" applyFont="true" applyBorder="true" applyAlignment="true" applyProtection="true">
      <alignment horizontal="center" vertical="bottom" textRotation="0" wrapText="true" indent="0" shrinkToFit="false"/>
      <protection locked="true" hidden="false"/>
    </xf>
    <xf numFmtId="164" fontId="9" fillId="10" borderId="1" xfId="0" applyFont="true" applyBorder="true" applyAlignment="true" applyProtection="true">
      <alignment horizontal="center" vertical="bottom" textRotation="0" wrapText="true" indent="0" shrinkToFit="false"/>
      <protection locked="true" hidden="false"/>
    </xf>
    <xf numFmtId="164" fontId="11" fillId="4" borderId="0" xfId="0" applyFont="true" applyBorder="false" applyAlignment="true" applyProtection="true">
      <alignment horizontal="center" vertical="bottom" textRotation="0" wrapText="false" indent="0" shrinkToFit="false"/>
      <protection locked="true" hidden="false"/>
    </xf>
    <xf numFmtId="169" fontId="5" fillId="0" borderId="1" xfId="0" applyFont="true" applyBorder="true" applyAlignment="true" applyProtection="true">
      <alignment horizontal="center" vertical="bottom" textRotation="0" wrapText="false" indent="0" shrinkToFit="false"/>
      <protection locked="true" hidden="false"/>
    </xf>
    <xf numFmtId="164" fontId="9" fillId="0" borderId="1" xfId="0" applyFont="true" applyBorder="true" applyAlignment="true" applyProtection="true">
      <alignment horizontal="center" vertical="bottom" textRotation="0" wrapText="false" indent="0" shrinkToFit="false"/>
      <protection locked="true" hidden="false"/>
    </xf>
    <xf numFmtId="170" fontId="5" fillId="0" borderId="1" xfId="0" applyFont="true" applyBorder="true" applyAlignment="true" applyProtection="true">
      <alignment horizontal="general" vertical="bottom" textRotation="0" wrapText="false" indent="0" shrinkToFit="false"/>
      <protection locked="true" hidden="false"/>
    </xf>
    <xf numFmtId="170" fontId="9" fillId="0" borderId="0" xfId="0" applyFont="true" applyBorder="false" applyAlignment="true" applyProtection="true">
      <alignment horizontal="general" vertical="bottom" textRotation="0" wrapText="false" indent="0" shrinkToFit="false"/>
      <protection locked="true" hidden="false"/>
    </xf>
    <xf numFmtId="167" fontId="5" fillId="0" borderId="1" xfId="0" applyFont="true" applyBorder="tru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general" vertical="top" textRotation="0" wrapText="false" indent="0" shrinkToFit="false"/>
      <protection locked="true" hidden="false"/>
    </xf>
    <xf numFmtId="164" fontId="10" fillId="2" borderId="0" xfId="0" applyFont="true" applyBorder="false" applyAlignment="true" applyProtection="true">
      <alignment horizontal="general" vertical="bottom" textRotation="0" wrapText="false" indent="0" shrinkToFit="false"/>
      <protection locked="true" hidden="false"/>
    </xf>
    <xf numFmtId="167" fontId="5" fillId="3" borderId="0" xfId="0" applyFont="true" applyBorder="false" applyAlignment="true" applyProtection="true">
      <alignment horizontal="general" vertical="bottom" textRotation="0" wrapText="false" indent="0" shrinkToFit="false"/>
      <protection locked="true" hidden="false"/>
    </xf>
    <xf numFmtId="164" fontId="5" fillId="3" borderId="0" xfId="0" applyFont="true" applyBorder="false" applyAlignment="true" applyProtection="true">
      <alignment horizontal="general" vertical="bottom" textRotation="0" wrapText="false" indent="0" shrinkToFit="false"/>
      <protection locked="true" hidden="false"/>
    </xf>
    <xf numFmtId="164" fontId="11" fillId="4" borderId="1" xfId="0" applyFont="true" applyBorder="true" applyAlignment="true" applyProtection="true">
      <alignment horizontal="general" vertical="top" textRotation="0" wrapText="true" indent="0" shrinkToFit="false"/>
      <protection locked="true" hidden="false"/>
    </xf>
    <xf numFmtId="164" fontId="11" fillId="11" borderId="1" xfId="0" applyFont="true" applyBorder="true" applyAlignment="true" applyProtection="true">
      <alignment horizontal="general" vertical="top" textRotation="0" wrapText="true" indent="0" shrinkToFit="false"/>
      <protection locked="true" hidden="false"/>
    </xf>
    <xf numFmtId="164" fontId="11" fillId="12" borderId="1" xfId="0" applyFont="true" applyBorder="true" applyAlignment="true" applyProtection="true">
      <alignment horizontal="general" vertical="top" textRotation="0" wrapText="tru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7" fontId="10" fillId="2" borderId="1" xfId="0" applyFont="true" applyBorder="true" applyAlignment="true" applyProtection="true">
      <alignment horizontal="general" vertical="bottom" textRotation="0" wrapText="false" indent="0" shrinkToFit="false"/>
      <protection locked="true" hidden="false"/>
    </xf>
    <xf numFmtId="167" fontId="9" fillId="0" borderId="1" xfId="0" applyFont="true" applyBorder="true" applyAlignment="tru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true" hidden="false"/>
    </xf>
    <xf numFmtId="164" fontId="11" fillId="4" borderId="0" xfId="0" applyFont="true" applyBorder="false" applyAlignment="true" applyProtection="true">
      <alignment horizontal="general" vertical="center" textRotation="0" wrapText="true" indent="0" shrinkToFit="false"/>
      <protection locked="true" hidden="false"/>
    </xf>
    <xf numFmtId="164" fontId="11" fillId="11" borderId="0" xfId="0" applyFont="true" applyBorder="false" applyAlignment="true" applyProtection="true">
      <alignment horizontal="general" vertical="center" textRotation="0" wrapText="true" indent="0" shrinkToFit="false"/>
      <protection locked="true" hidden="false"/>
    </xf>
    <xf numFmtId="164" fontId="11" fillId="12" borderId="0" xfId="0" applyFont="true" applyBorder="false" applyAlignment="true" applyProtection="true">
      <alignment horizontal="general" vertical="center" textRotation="0" wrapText="true" indent="0" shrinkToFit="false"/>
      <protection locked="true" hidden="false"/>
    </xf>
    <xf numFmtId="164" fontId="11" fillId="13" borderId="0" xfId="0" applyFont="true" applyBorder="false" applyAlignment="true" applyProtection="true">
      <alignment horizontal="general" vertical="center" textRotation="0" wrapText="true" indent="0" shrinkToFit="false"/>
      <protection locked="true" hidden="false"/>
    </xf>
    <xf numFmtId="164" fontId="5" fillId="0" borderId="1" xfId="0" applyFont="true" applyBorder="true" applyAlignment="true" applyProtection="true">
      <alignment horizontal="center" vertical="top" textRotation="0" wrapText="false" indent="0" shrinkToFit="false"/>
      <protection locked="true" hidden="false"/>
    </xf>
    <xf numFmtId="167" fontId="17" fillId="3" borderId="1" xfId="0" applyFont="true" applyBorder="true" applyAlignment="true" applyProtection="true">
      <alignment horizontal="general" vertical="bottom" textRotation="0" wrapText="false" indent="0" shrinkToFit="false"/>
      <protection locked="true" hidden="false"/>
    </xf>
    <xf numFmtId="164" fontId="10" fillId="2" borderId="1" xfId="0" applyFont="true" applyBorder="true" applyAlignment="true" applyProtection="true">
      <alignment horizontal="center" vertical="top" textRotation="0" wrapText="false" indent="0" shrinkToFit="false"/>
      <protection locked="true" hidden="false"/>
    </xf>
    <xf numFmtId="167" fontId="0" fillId="0" borderId="0" xfId="0" applyFont="false" applyBorder="false" applyAlignment="true" applyProtection="true">
      <alignment horizontal="general" vertical="bottom" textRotation="0" wrapText="false" indent="0" shrinkToFit="false"/>
      <protection locked="true" hidden="false"/>
    </xf>
    <xf numFmtId="167" fontId="5" fillId="0" borderId="1" xfId="0" applyFont="true" applyBorder="true" applyAlignment="true" applyProtection="true">
      <alignment horizontal="general" vertical="top" textRotation="0" wrapText="false" indent="0" shrinkToFit="false"/>
      <protection locked="true" hidden="false"/>
    </xf>
    <xf numFmtId="164" fontId="19" fillId="0" borderId="0" xfId="0" applyFont="true" applyBorder="true" applyAlignment="true" applyProtection="true">
      <alignment horizontal="general" vertical="top"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71" fontId="20" fillId="0" borderId="0" xfId="0" applyFont="true" applyBorder="false" applyAlignment="true" applyProtection="true">
      <alignment horizontal="center" vertical="bottom" textRotation="90" wrapText="false" indent="0" shrinkToFit="false"/>
      <protection locked="true" hidden="false"/>
    </xf>
    <xf numFmtId="167" fontId="5" fillId="0" borderId="0" xfId="0" applyFont="true" applyBorder="false" applyAlignment="true" applyProtection="true">
      <alignment horizontal="general" vertical="bottom" textRotation="0" wrapText="false" indent="0" shrinkToFit="false"/>
      <protection locked="true" hidden="false"/>
    </xf>
    <xf numFmtId="167" fontId="21" fillId="0" borderId="0" xfId="0" applyFont="true" applyBorder="false" applyAlignment="true" applyProtection="true">
      <alignment horizontal="general" vertical="top" textRotation="0" wrapText="true" indent="0" shrinkToFit="false"/>
      <protection locked="true" hidden="false"/>
    </xf>
    <xf numFmtId="164" fontId="21" fillId="0" borderId="0" xfId="0" applyFont="true" applyBorder="false" applyAlignment="true" applyProtection="tru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2">
    <dxf>
      <fill>
        <patternFill>
          <bgColor rgb="FF5B9BD5"/>
        </patternFill>
      </fill>
    </dxf>
    <dxf/>
    <dxf>
      <fill>
        <patternFill>
          <bgColor rgb="FFF4CCCC"/>
        </patternFill>
      </fill>
    </dxf>
    <dxf>
      <fill>
        <patternFill>
          <bgColor rgb="FFC6EFCE"/>
        </patternFill>
      </fill>
    </dxf>
    <dxf>
      <fill>
        <patternFill>
          <bgColor rgb="FFD9EAD3"/>
        </patternFill>
      </fill>
    </dxf>
    <dxf>
      <fill>
        <patternFill>
          <bgColor rgb="FFFCE5CD"/>
        </patternFill>
      </fill>
    </dxf>
    <dxf>
      <fill>
        <patternFill>
          <bgColor rgb="FFFFF2CC"/>
        </patternFill>
      </fill>
    </dxf>
    <dxf>
      <fill>
        <patternFill>
          <bgColor rgb="FFDDEBF7"/>
        </patternFill>
      </fill>
    </dxf>
    <dxf>
      <fill>
        <patternFill>
          <bgColor rgb="FFEDEDED"/>
        </patternFill>
      </fill>
    </dxf>
    <dxf>
      <fill>
        <patternFill>
          <bgColor rgb="FFFFFFFF"/>
        </patternFill>
      </fill>
    </dxf>
    <dxf>
      <font>
        <name val="Arial"/>
        <charset val="1"/>
        <family val="0"/>
        <i val="1"/>
        <color rgb="FFC00000"/>
      </font>
    </dxf>
    <dxf>
      <fill>
        <patternFill patternType="solid">
          <fgColor rgb="FF1F3864"/>
          <bgColor rgb="FF000000"/>
        </patternFill>
      </fill>
    </dxf>
    <dxf>
      <fill>
        <patternFill patternType="solid">
          <fgColor rgb="FFFFF2CC"/>
          <bgColor rgb="FF000000"/>
        </patternFill>
      </fill>
    </dxf>
    <dxf>
      <fill>
        <patternFill patternType="solid">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C55A11"/>
          <bgColor rgb="FF000000"/>
        </patternFill>
      </fill>
    </dxf>
    <dxf>
      <fill>
        <patternFill patternType="solid">
          <fgColor rgb="FFEDEDED"/>
          <bgColor rgb="FF000000"/>
        </patternFill>
      </fill>
    </dxf>
    <dxf>
      <fill>
        <patternFill patternType="solid">
          <fgColor rgb="FF404040"/>
          <bgColor rgb="FF000000"/>
        </patternFill>
      </fill>
    </dxf>
    <dxf>
      <fill>
        <patternFill patternType="solid">
          <fgColor rgb="FF674EA7"/>
          <bgColor rgb="FF000000"/>
        </patternFill>
      </fill>
    </dxf>
    <dxf>
      <fill>
        <patternFill patternType="solid">
          <fgColor rgb="FF38761D"/>
          <bgColor rgb="FF000000"/>
        </patternFill>
      </fill>
    </dxf>
    <dxf>
      <fill>
        <patternFill patternType="solid">
          <fgColor rgb="FF000000"/>
          <bgColor rgb="FF000000"/>
        </patternFill>
      </fill>
    </dxf>
    <dxf>
      <font>
        <name val="Arial"/>
        <charset val="1"/>
        <family val="0"/>
        <i val="1"/>
        <color rgb="FFC00000"/>
      </font>
      <fill>
        <patternFill>
          <bgColor rgb="FFF2F2F2"/>
        </patternFill>
      </fill>
    </dxf>
    <dxf>
      <font>
        <name val="Arial"/>
        <charset val="1"/>
        <family val="0"/>
        <b val="1"/>
        <color rgb="FFC00000"/>
      </font>
    </dxf>
    <dxf>
      <fill>
        <patternFill>
          <bgColor rgb="FF9DC3E6"/>
        </patternFill>
      </fill>
    </dxf>
    <dxf>
      <fill>
        <patternFill>
          <bgColor rgb="FFBFBFBF"/>
        </patternFill>
      </fill>
    </dxf>
    <dxf>
      <fill>
        <patternFill>
          <bgColor rgb="FFF4B183"/>
        </patternFill>
      </fill>
    </dxf>
    <dxf>
      <fill>
        <patternFill>
          <bgColor rgb="FFF8CBAD"/>
        </patternFill>
      </fill>
    </dxf>
    <dxf>
      <fill>
        <patternFill>
          <bgColor rgb="FF2E75B6"/>
        </patternFill>
      </fill>
    </dxf>
    <dxf>
      <fill>
        <patternFill>
          <bgColor rgb="FFA6A6A6"/>
        </patternFill>
      </fill>
    </dxf>
    <dxf>
      <fill>
        <patternFill>
          <bgColor rgb="FFC00000"/>
        </patternFill>
      </fill>
    </dxf>
    <dxf>
      <fill>
        <patternFill>
          <bgColor rgb="FFFFE699"/>
        </patternFill>
      </fill>
    </dxf>
  </dxfs>
  <colors>
    <indexedColors>
      <rgbColor rgb="FF000000"/>
      <rgbColor rgb="FFFFFFFF"/>
      <rgbColor rgb="FFC00000"/>
      <rgbColor rgb="FF00FF00"/>
      <rgbColor rgb="FF0000FF"/>
      <rgbColor rgb="FFEDEDED"/>
      <rgbColor rgb="FFFF00FF"/>
      <rgbColor rgb="FF00FFFF"/>
      <rgbColor rgb="FF800000"/>
      <rgbColor rgb="FF38761D"/>
      <rgbColor rgb="FF000080"/>
      <rgbColor rgb="FF808000"/>
      <rgbColor rgb="FF800080"/>
      <rgbColor rgb="FF008080"/>
      <rgbColor rgb="FFBFBFBF"/>
      <rgbColor rgb="FF7F7F7F"/>
      <rgbColor rgb="FFA6A6A6"/>
      <rgbColor rgb="FF993366"/>
      <rgbColor rgb="FFFFF2CC"/>
      <rgbColor rgb="FFDDEBF7"/>
      <rgbColor rgb="FF660066"/>
      <rgbColor rgb="FFFF8080"/>
      <rgbColor rgb="FF0066CC"/>
      <rgbColor rgb="FFD9D9D9"/>
      <rgbColor rgb="FF000080"/>
      <rgbColor rgb="FFFF00FF"/>
      <rgbColor rgb="FFF2F2F2"/>
      <rgbColor rgb="FF00FFFF"/>
      <rgbColor rgb="FF800080"/>
      <rgbColor rgb="FF800000"/>
      <rgbColor rgb="FF008080"/>
      <rgbColor rgb="FF0000FF"/>
      <rgbColor rgb="FF00CCFF"/>
      <rgbColor rgb="FFD9EAD3"/>
      <rgbColor rgb="FFC6EFCE"/>
      <rgbColor rgb="FFFFE699"/>
      <rgbColor rgb="FF9DC3E6"/>
      <rgbColor rgb="FFF4B183"/>
      <rgbColor rgb="FFF4CCCC"/>
      <rgbColor rgb="FFF8CBAD"/>
      <rgbColor rgb="FF2E75B6"/>
      <rgbColor rgb="FF33CCCC"/>
      <rgbColor rgb="FF99CC00"/>
      <rgbColor rgb="FFFCE5CD"/>
      <rgbColor rgb="FFFF9900"/>
      <rgbColor rgb="FFC55A11"/>
      <rgbColor rgb="FF674EA7"/>
      <rgbColor rgb="FF878787"/>
      <rgbColor rgb="FF1F3864"/>
      <rgbColor rgb="FF5B9BD5"/>
      <rgbColor rgb="FF003300"/>
      <rgbColor rgb="FF333300"/>
      <rgbColor rgb="FF993300"/>
      <rgbColor rgb="FF993366"/>
      <rgbColor rgb="FF59595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Obligații pe segment și stare</a:t>
            </a:r>
          </a:p>
        </c:rich>
      </c:tx>
      <c:overlay val="0"/>
      <c:spPr>
        <a:noFill/>
        <a:ln w="0">
          <a:noFill/>
        </a:ln>
      </c:spPr>
    </c:title>
    <c:autoTitleDeleted val="0"/>
    <c:plotArea>
      <c:barChart>
        <c:barDir val="bar"/>
        <c:grouping val="stacked"/>
        <c:varyColors val="0"/>
        <c:ser>
          <c:idx val="0"/>
          <c:order val="0"/>
          <c:tx>
            <c:strRef>
              <c:f>'Tablou de bord'!B16</c:f>
              <c:strCache>
                <c:ptCount val="1"/>
                <c:pt idx="0">
                  <c:v>Realizat</c:v>
                </c:pt>
              </c:strCache>
            </c:strRef>
          </c:tx>
          <c:spPr>
            <a:solidFill>
              <a:srgbClr val="C6EFCE"/>
            </a:solidFill>
            <a:ln w="0">
              <a:solidFill>
                <a:srgbClr val="7F7F7F"/>
              </a:solidFill>
            </a:ln>
          </c:spPr>
          <c:invertIfNegative val="0"/>
          <c:dLbls>
            <c:txPr>
              <a:bodyPr wrap="none"/>
              <a:lstStyle/>
              <a:p>
                <a:pPr>
                  <a:defRPr sz="1000" b="0" u="none" strike="noStrike">
                    <a:solidFill>
                      <a:srgbClr val="000000"/>
                    </a:solidFill>
                    <a:uFillTx/>
                    <a:latin typeface="Arial"/>
                  </a:defRPr>
                </a:pPr>
              </a:p>
            </c:txPr>
            <c:dLblPos val="ctr"/>
            <c:showLegendKey val="0"/>
            <c:showVal val="0"/>
            <c:showCatName val="0"/>
            <c:showSerName val="0"/>
            <c:showPercent val="0"/>
            <c:separator> </c:separator>
            <c:showLeaderLines val="1"/>
            <c:leaderLines>
              <c:spPr>
                <a:ln w="0">
                  <a:solidFill>
                    <a:srgbClr val="7F7F7F"/>
                  </a:solidFill>
                </a:ln>
              </c:spPr>
            </c:leaderLines>
            <c:extLst>
              <c:ext xmlns:c15="http://schemas.microsoft.com/office/drawing/2012/chart" uri="{CE6537A1-D6FC-4f65-9D91-7224C49458BB}">
                <c15:showLeaderLines val="1"/>
              </c:ext>
            </c:extLst>
          </c:dLbls>
          <c:cat>
            <c:strRef>
              <c:f>'Tablou de bord'!$A$17:$A$24</c:f>
              <c:strCache>
                <c:ptCount val="8"/>
                <c:pt idx="0">
                  <c:v>0 · Semnare → C0</c:v>
                </c:pt>
                <c:pt idx="1">
                  <c:v>S1 · Proiectare</c:v>
                </c:pt>
                <c:pt idx="2">
                  <c:v>S2 · Autorizare</c:v>
                </c:pt>
                <c:pt idx="3">
                  <c:v>S3 · Execuție</c:v>
                </c:pt>
                <c:pt idx="4">
                  <c:v>S3b · Racordare → PIF</c:v>
                </c:pt>
                <c:pt idx="5">
                  <c:v>R · Recepție și plăți</c:v>
                </c:pt>
                <c:pt idx="6">
                  <c:v>G · Garanție și durabilitate</c:v>
                </c:pt>
                <c:pt idx="7">
                  <c:v>T · Transversal (la eveniment)</c:v>
                </c:pt>
              </c:strCache>
            </c:strRef>
          </c:cat>
          <c:val>
            <c:numRef>
              <c:f>'Tablou de bord'!$B$17:$B$24</c:f>
              <c:numCache>
                <c:formatCode>0;\-0;;@</c:formatCode>
                <c:ptCount val="8"/>
                <c:pt idx="0">
                  <c:v>0</c:v>
                </c:pt>
                <c:pt idx="1">
                  <c:v>0</c:v>
                </c:pt>
                <c:pt idx="2">
                  <c:v>0</c:v>
                </c:pt>
                <c:pt idx="3">
                  <c:v>0</c:v>
                </c:pt>
                <c:pt idx="4">
                  <c:v>0</c:v>
                </c:pt>
                <c:pt idx="5">
                  <c:v>0</c:v>
                </c:pt>
                <c:pt idx="6">
                  <c:v>0</c:v>
                </c:pt>
                <c:pt idx="7">
                  <c:v>0</c:v>
                </c:pt>
              </c:numCache>
            </c:numRef>
          </c:val>
        </c:ser>
        <c:ser>
          <c:idx val="1"/>
          <c:order val="1"/>
          <c:tx>
            <c:strRef>
              <c:f>'Tablou de bord'!C16</c:f>
              <c:strCache>
                <c:ptCount val="1"/>
                <c:pt idx="0">
                  <c:v>Realizat cu întârziere</c:v>
                </c:pt>
              </c:strCache>
            </c:strRef>
          </c:tx>
          <c:spPr>
            <a:solidFill>
              <a:srgbClr val="D9EAD3"/>
            </a:solidFill>
            <a:ln w="0">
              <a:solidFill>
                <a:srgbClr val="7F7F7F"/>
              </a:solidFill>
            </a:ln>
          </c:spPr>
          <c:invertIfNegative val="0"/>
          <c:dLbls>
            <c:txPr>
              <a:bodyPr wrap="none"/>
              <a:lstStyle/>
              <a:p>
                <a:pPr>
                  <a:defRPr sz="1000" b="0" u="none" strike="noStrike">
                    <a:solidFill>
                      <a:srgbClr val="000000"/>
                    </a:solidFill>
                    <a:uFillTx/>
                    <a:latin typeface="Arial"/>
                  </a:defRPr>
                </a:pPr>
              </a:p>
            </c:txPr>
            <c:dLblPos val="ctr"/>
            <c:showLegendKey val="0"/>
            <c:showVal val="0"/>
            <c:showCatName val="0"/>
            <c:showSerName val="0"/>
            <c:showPercent val="0"/>
            <c:separator> </c:separator>
            <c:showLeaderLines val="1"/>
            <c:leaderLines>
              <c:spPr>
                <a:ln w="0">
                  <a:solidFill>
                    <a:srgbClr val="7F7F7F"/>
                  </a:solidFill>
                </a:ln>
              </c:spPr>
            </c:leaderLines>
            <c:extLst>
              <c:ext xmlns:c15="http://schemas.microsoft.com/office/drawing/2012/chart" uri="{CE6537A1-D6FC-4f65-9D91-7224C49458BB}">
                <c15:showLeaderLines val="1"/>
              </c:ext>
            </c:extLst>
          </c:dLbls>
          <c:cat>
            <c:strRef>
              <c:f>'Tablou de bord'!$A$17:$A$24</c:f>
              <c:strCache>
                <c:ptCount val="8"/>
                <c:pt idx="0">
                  <c:v>0 · Semnare → C0</c:v>
                </c:pt>
                <c:pt idx="1">
                  <c:v>S1 · Proiectare</c:v>
                </c:pt>
                <c:pt idx="2">
                  <c:v>S2 · Autorizare</c:v>
                </c:pt>
                <c:pt idx="3">
                  <c:v>S3 · Execuție</c:v>
                </c:pt>
                <c:pt idx="4">
                  <c:v>S3b · Racordare → PIF</c:v>
                </c:pt>
                <c:pt idx="5">
                  <c:v>R · Recepție și plăți</c:v>
                </c:pt>
                <c:pt idx="6">
                  <c:v>G · Garanție și durabilitate</c:v>
                </c:pt>
                <c:pt idx="7">
                  <c:v>T · Transversal (la eveniment)</c:v>
                </c:pt>
              </c:strCache>
            </c:strRef>
          </c:cat>
          <c:val>
            <c:numRef>
              <c:f>'Tablou de bord'!$C$17:$C$24</c:f>
              <c:numCache>
                <c:formatCode>0;\-0;;@</c:formatCode>
                <c:ptCount val="8"/>
                <c:pt idx="0">
                  <c:v>0</c:v>
                </c:pt>
                <c:pt idx="1">
                  <c:v>0</c:v>
                </c:pt>
                <c:pt idx="2">
                  <c:v>0</c:v>
                </c:pt>
                <c:pt idx="3">
                  <c:v>0</c:v>
                </c:pt>
                <c:pt idx="4">
                  <c:v>0</c:v>
                </c:pt>
                <c:pt idx="5">
                  <c:v>0</c:v>
                </c:pt>
                <c:pt idx="6">
                  <c:v>0</c:v>
                </c:pt>
                <c:pt idx="7">
                  <c:v>0</c:v>
                </c:pt>
              </c:numCache>
            </c:numRef>
          </c:val>
        </c:ser>
        <c:ser>
          <c:idx val="2"/>
          <c:order val="2"/>
          <c:tx>
            <c:strRef>
              <c:f>'Tablou de bord'!D16</c:f>
              <c:strCache>
                <c:ptCount val="1"/>
                <c:pt idx="0">
                  <c:v>Întârziat</c:v>
                </c:pt>
              </c:strCache>
            </c:strRef>
          </c:tx>
          <c:spPr>
            <a:solidFill>
              <a:srgbClr val="F4CCCC"/>
            </a:solidFill>
            <a:ln w="0">
              <a:solidFill>
                <a:srgbClr val="7F7F7F"/>
              </a:solidFill>
            </a:ln>
          </c:spPr>
          <c:invertIfNegative val="0"/>
          <c:dLbls>
            <c:txPr>
              <a:bodyPr wrap="none"/>
              <a:lstStyle/>
              <a:p>
                <a:pPr>
                  <a:defRPr sz="1000" b="0" u="none" strike="noStrike">
                    <a:solidFill>
                      <a:srgbClr val="000000"/>
                    </a:solidFill>
                    <a:uFillTx/>
                    <a:latin typeface="Arial"/>
                  </a:defRPr>
                </a:pPr>
              </a:p>
            </c:txPr>
            <c:dLblPos val="ctr"/>
            <c:showLegendKey val="0"/>
            <c:showVal val="0"/>
            <c:showCatName val="0"/>
            <c:showSerName val="0"/>
            <c:showPercent val="0"/>
            <c:separator> </c:separator>
            <c:showLeaderLines val="1"/>
            <c:leaderLines>
              <c:spPr>
                <a:ln w="0">
                  <a:solidFill>
                    <a:srgbClr val="7F7F7F"/>
                  </a:solidFill>
                </a:ln>
              </c:spPr>
            </c:leaderLines>
            <c:extLst>
              <c:ext xmlns:c15="http://schemas.microsoft.com/office/drawing/2012/chart" uri="{CE6537A1-D6FC-4f65-9D91-7224C49458BB}">
                <c15:showLeaderLines val="1"/>
              </c:ext>
            </c:extLst>
          </c:dLbls>
          <c:cat>
            <c:strRef>
              <c:f>'Tablou de bord'!$A$17:$A$24</c:f>
              <c:strCache>
                <c:ptCount val="8"/>
                <c:pt idx="0">
                  <c:v>0 · Semnare → C0</c:v>
                </c:pt>
                <c:pt idx="1">
                  <c:v>S1 · Proiectare</c:v>
                </c:pt>
                <c:pt idx="2">
                  <c:v>S2 · Autorizare</c:v>
                </c:pt>
                <c:pt idx="3">
                  <c:v>S3 · Execuție</c:v>
                </c:pt>
                <c:pt idx="4">
                  <c:v>S3b · Racordare → PIF</c:v>
                </c:pt>
                <c:pt idx="5">
                  <c:v>R · Recepție și plăți</c:v>
                </c:pt>
                <c:pt idx="6">
                  <c:v>G · Garanție și durabilitate</c:v>
                </c:pt>
                <c:pt idx="7">
                  <c:v>T · Transversal (la eveniment)</c:v>
                </c:pt>
              </c:strCache>
            </c:strRef>
          </c:cat>
          <c:val>
            <c:numRef>
              <c:f>'Tablou de bord'!$D$17:$D$24</c:f>
              <c:numCache>
                <c:formatCode>0;\-0;;@</c:formatCode>
                <c:ptCount val="8"/>
                <c:pt idx="0">
                  <c:v>0</c:v>
                </c:pt>
                <c:pt idx="1">
                  <c:v>0</c:v>
                </c:pt>
                <c:pt idx="2">
                  <c:v>0</c:v>
                </c:pt>
                <c:pt idx="3">
                  <c:v>0</c:v>
                </c:pt>
                <c:pt idx="4">
                  <c:v>0</c:v>
                </c:pt>
                <c:pt idx="5">
                  <c:v>0</c:v>
                </c:pt>
                <c:pt idx="6">
                  <c:v>0</c:v>
                </c:pt>
                <c:pt idx="7">
                  <c:v>0</c:v>
                </c:pt>
              </c:numCache>
            </c:numRef>
          </c:val>
        </c:ser>
        <c:ser>
          <c:idx val="3"/>
          <c:order val="3"/>
          <c:tx>
            <c:strRef>
              <c:f>'Tablou de bord'!E16</c:f>
              <c:strCache>
                <c:ptCount val="1"/>
                <c:pt idx="0">
                  <c:v>Risc de întârziere</c:v>
                </c:pt>
              </c:strCache>
            </c:strRef>
          </c:tx>
          <c:spPr>
            <a:solidFill>
              <a:srgbClr val="FCE5CD"/>
            </a:solidFill>
            <a:ln w="0">
              <a:solidFill>
                <a:srgbClr val="7F7F7F"/>
              </a:solidFill>
            </a:ln>
          </c:spPr>
          <c:invertIfNegative val="0"/>
          <c:dLbls>
            <c:txPr>
              <a:bodyPr wrap="none"/>
              <a:lstStyle/>
              <a:p>
                <a:pPr>
                  <a:defRPr sz="1000" b="0" u="none" strike="noStrike">
                    <a:solidFill>
                      <a:srgbClr val="000000"/>
                    </a:solidFill>
                    <a:uFillTx/>
                    <a:latin typeface="Arial"/>
                  </a:defRPr>
                </a:pPr>
              </a:p>
            </c:txPr>
            <c:dLblPos val="ctr"/>
            <c:showLegendKey val="0"/>
            <c:showVal val="0"/>
            <c:showCatName val="0"/>
            <c:showSerName val="0"/>
            <c:showPercent val="0"/>
            <c:separator> </c:separator>
            <c:showLeaderLines val="1"/>
            <c:leaderLines>
              <c:spPr>
                <a:ln w="0">
                  <a:solidFill>
                    <a:srgbClr val="7F7F7F"/>
                  </a:solidFill>
                </a:ln>
              </c:spPr>
            </c:leaderLines>
            <c:extLst>
              <c:ext xmlns:c15="http://schemas.microsoft.com/office/drawing/2012/chart" uri="{CE6537A1-D6FC-4f65-9D91-7224C49458BB}">
                <c15:showLeaderLines val="1"/>
              </c:ext>
            </c:extLst>
          </c:dLbls>
          <c:cat>
            <c:strRef>
              <c:f>'Tablou de bord'!$A$17:$A$24</c:f>
              <c:strCache>
                <c:ptCount val="8"/>
                <c:pt idx="0">
                  <c:v>0 · Semnare → C0</c:v>
                </c:pt>
                <c:pt idx="1">
                  <c:v>S1 · Proiectare</c:v>
                </c:pt>
                <c:pt idx="2">
                  <c:v>S2 · Autorizare</c:v>
                </c:pt>
                <c:pt idx="3">
                  <c:v>S3 · Execuție</c:v>
                </c:pt>
                <c:pt idx="4">
                  <c:v>S3b · Racordare → PIF</c:v>
                </c:pt>
                <c:pt idx="5">
                  <c:v>R · Recepție și plăți</c:v>
                </c:pt>
                <c:pt idx="6">
                  <c:v>G · Garanție și durabilitate</c:v>
                </c:pt>
                <c:pt idx="7">
                  <c:v>T · Transversal (la eveniment)</c:v>
                </c:pt>
              </c:strCache>
            </c:strRef>
          </c:cat>
          <c:val>
            <c:numRef>
              <c:f>'Tablou de bord'!$E$17:$E$24</c:f>
              <c:numCache>
                <c:formatCode>0;\-0;;@</c:formatCode>
                <c:ptCount val="8"/>
                <c:pt idx="0">
                  <c:v>0</c:v>
                </c:pt>
                <c:pt idx="1">
                  <c:v>0</c:v>
                </c:pt>
                <c:pt idx="2">
                  <c:v>0</c:v>
                </c:pt>
                <c:pt idx="3">
                  <c:v>0</c:v>
                </c:pt>
                <c:pt idx="4">
                  <c:v>0</c:v>
                </c:pt>
                <c:pt idx="5">
                  <c:v>0</c:v>
                </c:pt>
                <c:pt idx="6">
                  <c:v>0</c:v>
                </c:pt>
                <c:pt idx="7">
                  <c:v>0</c:v>
                </c:pt>
              </c:numCache>
            </c:numRef>
          </c:val>
        </c:ser>
        <c:ser>
          <c:idx val="4"/>
          <c:order val="4"/>
          <c:tx>
            <c:strRef>
              <c:f>'Tablou de bord'!F16</c:f>
              <c:strCache>
                <c:ptCount val="1"/>
                <c:pt idx="0">
                  <c:v>Scadent ≤ 14 zile</c:v>
                </c:pt>
              </c:strCache>
            </c:strRef>
          </c:tx>
          <c:spPr>
            <a:solidFill>
              <a:srgbClr val="FFF2CC"/>
            </a:solidFill>
            <a:ln w="0">
              <a:solidFill>
                <a:srgbClr val="7F7F7F"/>
              </a:solidFill>
            </a:ln>
          </c:spPr>
          <c:invertIfNegative val="0"/>
          <c:dLbls>
            <c:txPr>
              <a:bodyPr wrap="none"/>
              <a:lstStyle/>
              <a:p>
                <a:pPr>
                  <a:defRPr sz="1000" b="0" u="none" strike="noStrike">
                    <a:solidFill>
                      <a:srgbClr val="000000"/>
                    </a:solidFill>
                    <a:uFillTx/>
                    <a:latin typeface="Arial"/>
                  </a:defRPr>
                </a:pPr>
              </a:p>
            </c:txPr>
            <c:dLblPos val="ctr"/>
            <c:showLegendKey val="0"/>
            <c:showVal val="0"/>
            <c:showCatName val="0"/>
            <c:showSerName val="0"/>
            <c:showPercent val="0"/>
            <c:separator> </c:separator>
            <c:showLeaderLines val="1"/>
            <c:leaderLines>
              <c:spPr>
                <a:ln w="0">
                  <a:solidFill>
                    <a:srgbClr val="7F7F7F"/>
                  </a:solidFill>
                </a:ln>
              </c:spPr>
            </c:leaderLines>
            <c:extLst>
              <c:ext xmlns:c15="http://schemas.microsoft.com/office/drawing/2012/chart" uri="{CE6537A1-D6FC-4f65-9D91-7224C49458BB}">
                <c15:showLeaderLines val="1"/>
              </c:ext>
            </c:extLst>
          </c:dLbls>
          <c:cat>
            <c:strRef>
              <c:f>'Tablou de bord'!$A$17:$A$24</c:f>
              <c:strCache>
                <c:ptCount val="8"/>
                <c:pt idx="0">
                  <c:v>0 · Semnare → C0</c:v>
                </c:pt>
                <c:pt idx="1">
                  <c:v>S1 · Proiectare</c:v>
                </c:pt>
                <c:pt idx="2">
                  <c:v>S2 · Autorizare</c:v>
                </c:pt>
                <c:pt idx="3">
                  <c:v>S3 · Execuție</c:v>
                </c:pt>
                <c:pt idx="4">
                  <c:v>S3b · Racordare → PIF</c:v>
                </c:pt>
                <c:pt idx="5">
                  <c:v>R · Recepție și plăți</c:v>
                </c:pt>
                <c:pt idx="6">
                  <c:v>G · Garanție și durabilitate</c:v>
                </c:pt>
                <c:pt idx="7">
                  <c:v>T · Transversal (la eveniment)</c:v>
                </c:pt>
              </c:strCache>
            </c:strRef>
          </c:cat>
          <c:val>
            <c:numRef>
              <c:f>'Tablou de bord'!$F$17:$F$24</c:f>
              <c:numCache>
                <c:formatCode>0;\-0;;@</c:formatCode>
                <c:ptCount val="8"/>
                <c:pt idx="0">
                  <c:v>0</c:v>
                </c:pt>
                <c:pt idx="1">
                  <c:v>0</c:v>
                </c:pt>
                <c:pt idx="2">
                  <c:v>0</c:v>
                </c:pt>
                <c:pt idx="3">
                  <c:v>0</c:v>
                </c:pt>
                <c:pt idx="4">
                  <c:v>0</c:v>
                </c:pt>
                <c:pt idx="5">
                  <c:v>0</c:v>
                </c:pt>
                <c:pt idx="6">
                  <c:v>0</c:v>
                </c:pt>
                <c:pt idx="7">
                  <c:v>0</c:v>
                </c:pt>
              </c:numCache>
            </c:numRef>
          </c:val>
        </c:ser>
        <c:ser>
          <c:idx val="5"/>
          <c:order val="5"/>
          <c:tx>
            <c:strRef>
              <c:f>'Tablou de bord'!G16</c:f>
              <c:strCache>
                <c:ptCount val="1"/>
                <c:pt idx="0">
                  <c:v>În termen</c:v>
                </c:pt>
              </c:strCache>
            </c:strRef>
          </c:tx>
          <c:spPr>
            <a:solidFill>
              <a:srgbClr val="DDEBF7"/>
            </a:solidFill>
            <a:ln w="0">
              <a:solidFill>
                <a:srgbClr val="7F7F7F"/>
              </a:solidFill>
            </a:ln>
          </c:spPr>
          <c:invertIfNegative val="0"/>
          <c:dLbls>
            <c:txPr>
              <a:bodyPr wrap="none"/>
              <a:lstStyle/>
              <a:p>
                <a:pPr>
                  <a:defRPr sz="1000" b="0" u="none" strike="noStrike">
                    <a:solidFill>
                      <a:srgbClr val="000000"/>
                    </a:solidFill>
                    <a:uFillTx/>
                    <a:latin typeface="Arial"/>
                  </a:defRPr>
                </a:pPr>
              </a:p>
            </c:txPr>
            <c:dLblPos val="ctr"/>
            <c:showLegendKey val="0"/>
            <c:showVal val="0"/>
            <c:showCatName val="0"/>
            <c:showSerName val="0"/>
            <c:showPercent val="0"/>
            <c:separator> </c:separator>
            <c:showLeaderLines val="1"/>
            <c:leaderLines>
              <c:spPr>
                <a:ln w="0">
                  <a:solidFill>
                    <a:srgbClr val="7F7F7F"/>
                  </a:solidFill>
                </a:ln>
              </c:spPr>
            </c:leaderLines>
            <c:extLst>
              <c:ext xmlns:c15="http://schemas.microsoft.com/office/drawing/2012/chart" uri="{CE6537A1-D6FC-4f65-9D91-7224C49458BB}">
                <c15:showLeaderLines val="1"/>
              </c:ext>
            </c:extLst>
          </c:dLbls>
          <c:cat>
            <c:strRef>
              <c:f>'Tablou de bord'!$A$17:$A$24</c:f>
              <c:strCache>
                <c:ptCount val="8"/>
                <c:pt idx="0">
                  <c:v>0 · Semnare → C0</c:v>
                </c:pt>
                <c:pt idx="1">
                  <c:v>S1 · Proiectare</c:v>
                </c:pt>
                <c:pt idx="2">
                  <c:v>S2 · Autorizare</c:v>
                </c:pt>
                <c:pt idx="3">
                  <c:v>S3 · Execuție</c:v>
                </c:pt>
                <c:pt idx="4">
                  <c:v>S3b · Racordare → PIF</c:v>
                </c:pt>
                <c:pt idx="5">
                  <c:v>R · Recepție și plăți</c:v>
                </c:pt>
                <c:pt idx="6">
                  <c:v>G · Garanție și durabilitate</c:v>
                </c:pt>
                <c:pt idx="7">
                  <c:v>T · Transversal (la eveniment)</c:v>
                </c:pt>
              </c:strCache>
            </c:strRef>
          </c:cat>
          <c:val>
            <c:numRef>
              <c:f>'Tablou de bord'!$G$17:$G$24</c:f>
              <c:numCache>
                <c:formatCode>0;\-0;;@</c:formatCode>
                <c:ptCount val="8"/>
                <c:pt idx="0">
                  <c:v>0</c:v>
                </c:pt>
                <c:pt idx="1">
                  <c:v>0</c:v>
                </c:pt>
                <c:pt idx="2">
                  <c:v>0</c:v>
                </c:pt>
                <c:pt idx="3">
                  <c:v>0</c:v>
                </c:pt>
                <c:pt idx="4">
                  <c:v>0</c:v>
                </c:pt>
                <c:pt idx="5">
                  <c:v>0</c:v>
                </c:pt>
                <c:pt idx="6">
                  <c:v>0</c:v>
                </c:pt>
                <c:pt idx="7">
                  <c:v>0</c:v>
                </c:pt>
              </c:numCache>
            </c:numRef>
          </c:val>
        </c:ser>
        <c:ser>
          <c:idx val="6"/>
          <c:order val="6"/>
          <c:tx>
            <c:strRef>
              <c:f>'Tablou de bord'!H16</c:f>
              <c:strCache>
                <c:ptCount val="1"/>
                <c:pt idx="0">
                  <c:v>La eveniment</c:v>
                </c:pt>
              </c:strCache>
            </c:strRef>
          </c:tx>
          <c:spPr>
            <a:solidFill>
              <a:srgbClr val="EDEDED"/>
            </a:solidFill>
            <a:ln w="0">
              <a:solidFill>
                <a:srgbClr val="7F7F7F"/>
              </a:solidFill>
            </a:ln>
          </c:spPr>
          <c:invertIfNegative val="0"/>
          <c:dLbls>
            <c:txPr>
              <a:bodyPr wrap="none"/>
              <a:lstStyle/>
              <a:p>
                <a:pPr>
                  <a:defRPr sz="1000" b="0" u="none" strike="noStrike">
                    <a:solidFill>
                      <a:srgbClr val="000000"/>
                    </a:solidFill>
                    <a:uFillTx/>
                    <a:latin typeface="Arial"/>
                  </a:defRPr>
                </a:pPr>
              </a:p>
            </c:txPr>
            <c:dLblPos val="ctr"/>
            <c:showLegendKey val="0"/>
            <c:showVal val="0"/>
            <c:showCatName val="0"/>
            <c:showSerName val="0"/>
            <c:showPercent val="0"/>
            <c:separator> </c:separator>
            <c:showLeaderLines val="1"/>
            <c:leaderLines>
              <c:spPr>
                <a:ln w="0">
                  <a:solidFill>
                    <a:srgbClr val="7F7F7F"/>
                  </a:solidFill>
                </a:ln>
              </c:spPr>
            </c:leaderLines>
            <c:extLst>
              <c:ext xmlns:c15="http://schemas.microsoft.com/office/drawing/2012/chart" uri="{CE6537A1-D6FC-4f65-9D91-7224C49458BB}">
                <c15:showLeaderLines val="1"/>
              </c:ext>
            </c:extLst>
          </c:dLbls>
          <c:cat>
            <c:strRef>
              <c:f>'Tablou de bord'!$A$17:$A$24</c:f>
              <c:strCache>
                <c:ptCount val="8"/>
                <c:pt idx="0">
                  <c:v>0 · Semnare → C0</c:v>
                </c:pt>
                <c:pt idx="1">
                  <c:v>S1 · Proiectare</c:v>
                </c:pt>
                <c:pt idx="2">
                  <c:v>S2 · Autorizare</c:v>
                </c:pt>
                <c:pt idx="3">
                  <c:v>S3 · Execuție</c:v>
                </c:pt>
                <c:pt idx="4">
                  <c:v>S3b · Racordare → PIF</c:v>
                </c:pt>
                <c:pt idx="5">
                  <c:v>R · Recepție și plăți</c:v>
                </c:pt>
                <c:pt idx="6">
                  <c:v>G · Garanție și durabilitate</c:v>
                </c:pt>
                <c:pt idx="7">
                  <c:v>T · Transversal (la eveniment)</c:v>
                </c:pt>
              </c:strCache>
            </c:strRef>
          </c:cat>
          <c:val>
            <c:numRef>
              <c:f>'Tablou de bord'!$H$17:$H$24</c:f>
              <c:numCache>
                <c:formatCode>0;\-0;;@</c:formatCode>
                <c:ptCount val="8"/>
                <c:pt idx="0">
                  <c:v>0</c:v>
                </c:pt>
                <c:pt idx="1">
                  <c:v>0</c:v>
                </c:pt>
                <c:pt idx="2">
                  <c:v>0</c:v>
                </c:pt>
                <c:pt idx="3">
                  <c:v>0</c:v>
                </c:pt>
                <c:pt idx="4">
                  <c:v>0</c:v>
                </c:pt>
                <c:pt idx="5">
                  <c:v>0</c:v>
                </c:pt>
                <c:pt idx="6">
                  <c:v>0</c:v>
                </c:pt>
                <c:pt idx="7">
                  <c:v>17</c:v>
                </c:pt>
              </c:numCache>
            </c:numRef>
          </c:val>
        </c:ser>
        <c:ser>
          <c:idx val="7"/>
          <c:order val="7"/>
          <c:tx>
            <c:strRef>
              <c:f>'Tablou de bord'!I16</c:f>
              <c:strCache>
                <c:ptCount val="1"/>
                <c:pt idx="0">
                  <c:v>Fără termen</c:v>
                </c:pt>
              </c:strCache>
            </c:strRef>
          </c:tx>
          <c:spPr>
            <a:solidFill>
              <a:srgbClr val="BFBFBF"/>
            </a:solidFill>
            <a:ln w="0">
              <a:solidFill>
                <a:srgbClr val="7F7F7F"/>
              </a:solidFill>
            </a:ln>
          </c:spPr>
          <c:invertIfNegative val="0"/>
          <c:dLbls>
            <c:txPr>
              <a:bodyPr wrap="none"/>
              <a:lstStyle/>
              <a:p>
                <a:pPr>
                  <a:defRPr sz="1000" b="0" u="none" strike="noStrike">
                    <a:solidFill>
                      <a:srgbClr val="000000"/>
                    </a:solidFill>
                    <a:uFillTx/>
                    <a:latin typeface="Arial"/>
                  </a:defRPr>
                </a:pPr>
              </a:p>
            </c:txPr>
            <c:dLblPos val="ctr"/>
            <c:showLegendKey val="0"/>
            <c:showVal val="0"/>
            <c:showCatName val="0"/>
            <c:showSerName val="0"/>
            <c:showPercent val="0"/>
            <c:separator> </c:separator>
            <c:showLeaderLines val="1"/>
            <c:leaderLines>
              <c:spPr>
                <a:ln w="0">
                  <a:solidFill>
                    <a:srgbClr val="7F7F7F"/>
                  </a:solidFill>
                </a:ln>
              </c:spPr>
            </c:leaderLines>
            <c:extLst>
              <c:ext xmlns:c15="http://schemas.microsoft.com/office/drawing/2012/chart" uri="{CE6537A1-D6FC-4f65-9D91-7224C49458BB}">
                <c15:showLeaderLines val="1"/>
              </c:ext>
            </c:extLst>
          </c:dLbls>
          <c:cat>
            <c:strRef>
              <c:f>'Tablou de bord'!$A$17:$A$24</c:f>
              <c:strCache>
                <c:ptCount val="8"/>
                <c:pt idx="0">
                  <c:v>0 · Semnare → C0</c:v>
                </c:pt>
                <c:pt idx="1">
                  <c:v>S1 · Proiectare</c:v>
                </c:pt>
                <c:pt idx="2">
                  <c:v>S2 · Autorizare</c:v>
                </c:pt>
                <c:pt idx="3">
                  <c:v>S3 · Execuție</c:v>
                </c:pt>
                <c:pt idx="4">
                  <c:v>S3b · Racordare → PIF</c:v>
                </c:pt>
                <c:pt idx="5">
                  <c:v>R · Recepție și plăți</c:v>
                </c:pt>
                <c:pt idx="6">
                  <c:v>G · Garanție și durabilitate</c:v>
                </c:pt>
                <c:pt idx="7">
                  <c:v>T · Transversal (la eveniment)</c:v>
                </c:pt>
              </c:strCache>
            </c:strRef>
          </c:cat>
          <c:val>
            <c:numRef>
              <c:f>'Tablou de bord'!$I$17:$I$24</c:f>
              <c:numCache>
                <c:formatCode>0;\-0;;@</c:formatCode>
                <c:ptCount val="8"/>
                <c:pt idx="0">
                  <c:v>6</c:v>
                </c:pt>
                <c:pt idx="1">
                  <c:v>7</c:v>
                </c:pt>
                <c:pt idx="2">
                  <c:v>6</c:v>
                </c:pt>
                <c:pt idx="3">
                  <c:v>25</c:v>
                </c:pt>
                <c:pt idx="4">
                  <c:v>8</c:v>
                </c:pt>
                <c:pt idx="5">
                  <c:v>7</c:v>
                </c:pt>
                <c:pt idx="6">
                  <c:v>11</c:v>
                </c:pt>
                <c:pt idx="7">
                  <c:v>1</c:v>
                </c:pt>
              </c:numCache>
            </c:numRef>
          </c:val>
        </c:ser>
        <c:gapWidth val="150"/>
        <c:overlap val="100"/>
        <c:axId val="81425974"/>
        <c:axId val="80263907"/>
      </c:barChart>
      <c:catAx>
        <c:axId val="81425974"/>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80263907"/>
        <c:crosses val="autoZero"/>
        <c:auto val="1"/>
        <c:lblAlgn val="ctr"/>
        <c:lblOffset val="100"/>
        <c:noMultiLvlLbl val="0"/>
      </c:catAx>
      <c:valAx>
        <c:axId val="80263907"/>
        <c:scaling>
          <c:orientation val="minMax"/>
        </c:scaling>
        <c:delete val="0"/>
        <c:axPos val="l"/>
        <c:majorGridlines>
          <c:spPr>
            <a:ln w="9360">
              <a:solidFill>
                <a:srgbClr val="878787"/>
              </a:solidFill>
              <a:round/>
            </a:ln>
          </c:spPr>
        </c:majorGridlines>
        <c:numFmt formatCode="0;\-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81425974"/>
        <c:crosses val="autoZero"/>
        <c:crossBetween val="between"/>
      </c:valAx>
      <c:spPr>
        <a:noFill/>
        <a:ln w="0">
          <a:noFill/>
        </a:ln>
      </c:spPr>
    </c:plotArea>
    <c:legend>
      <c:legendPos val="r"/>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solidFill>
      <a:srgbClr val="FFFFFF"/>
    </a:solidFill>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1</xdr:row>
      <xdr:rowOff>145440</xdr:rowOff>
    </xdr:from>
    <xdr:to>
      <xdr:col>22</xdr:col>
      <xdr:colOff>364320</xdr:colOff>
      <xdr:row>17</xdr:row>
      <xdr:rowOff>146160</xdr:rowOff>
    </xdr:to>
    <xdr:graphicFrame>
      <xdr:nvGraphicFramePr>
        <xdr:cNvPr id="1" name="Chart 1"/>
        <xdr:cNvGraphicFramePr/>
      </xdr:nvGraphicFramePr>
      <xdr:xfrm>
        <a:off x="12453120" y="380880"/>
        <a:ext cx="6479280" cy="323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Registru" displayName="tRegistru" ref="A4:AB107" headerRowCount="1" totalsRowCount="0" totalsRowShown="0">
  <autoFilter ref="A4:AB107"/>
  <tableColumns count="28">
    <tableColumn id="1" name="ID"/>
    <tableColumn id="2" name="Segment"/>
    <tableColumn id="3" name="Strat"/>
    <tableColumn id="4" name="Element / obligație"/>
    <tableColumn id="5" name="Livrabil / dovadă"/>
    <tableColumn id="6" name="Corespondent în natură"/>
    <tableColumn id="7" name="Responsabil"/>
    <tableColumn id="8" name="Tip termen"/>
    <tableColumn id="9" name="Temei (CS)"/>
    <tableColumn id="10" name="Declanșator"/>
    <tableColumn id="11" name="Decalaj"/>
    <tableColumn id="12" name="Unitate"/>
    <tableColumn id="13" name="Termen planificat"/>
    <tableColumn id="14" name="Prognoză"/>
    <tableColumn id="15" name="Realizat"/>
    <tableColumn id="16" name="Stare"/>
    <tableColumn id="17" name="Abatere (zile)"/>
    <tableColumn id="18" name="Consecință contractuală"/>
    <tableColumn id="19" name="Observații Furnizor"/>
    <tableColumn id="20" name="Observații Beneficiar"/>
    <tableColumn id="21" name="Actualizat la"/>
    <tableColumn id="22" name="Actualizat de"/>
    <tableColumn id="23" name="Lună (aaaall)"/>
    <tableColumn id="24" name="Cheie ordonare"/>
    <tableColumn id="25" name="Jalon oglindit"/>
    <tableColumn id="26" name="Confirmare"/>
    <tableColumn id="27" name="Bifă"/>
    <tableColumn id="28" name="Cheie parcurs"/>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1.vml"/><Relationship Id="rId3"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18" activeCellId="0" sqref="B18"/>
    </sheetView>
  </sheetViews>
  <sheetFormatPr defaultColWidth="8.6796875" defaultRowHeight="15" customHeight="false" zeroHeight="false" outlineLevelRow="0" outlineLevelCol="0"/>
  <cols>
    <col collapsed="false" customWidth="true" hidden="false" outlineLevel="0" max="1" min="1" style="1" width="4"/>
    <col collapsed="false" customWidth="true" hidden="false" outlineLevel="0" max="2" min="2" style="1" width="120"/>
  </cols>
  <sheetData>
    <row r="2" customFormat="false" ht="17.35" hidden="false" customHeight="false" outlineLevel="0" collapsed="false">
      <c r="B2" s="2" t="s">
        <v>0</v>
      </c>
    </row>
    <row r="3" customFormat="false" ht="30" hidden="false" customHeight="true" outlineLevel="0" collapsed="false">
      <c r="B3" s="3" t="s">
        <v>1</v>
      </c>
    </row>
    <row r="4" customFormat="false" ht="15" hidden="false" customHeight="false" outlineLevel="0" collapsed="false">
      <c r="B4" s="4" t="s">
        <v>2</v>
      </c>
    </row>
    <row r="5" customFormat="false" ht="60" hidden="false" customHeight="true" outlineLevel="0" collapsed="false">
      <c r="B5" s="3" t="s">
        <v>3</v>
      </c>
    </row>
    <row r="6" customFormat="false" ht="30" hidden="false" customHeight="true" outlineLevel="0" collapsed="false">
      <c r="B6" s="3" t="s">
        <v>4</v>
      </c>
    </row>
    <row r="7" customFormat="false" ht="15" hidden="false" customHeight="false" outlineLevel="0" collapsed="false">
      <c r="B7" s="4" t="s">
        <v>5</v>
      </c>
    </row>
    <row r="8" customFormat="false" ht="45" hidden="false" customHeight="true" outlineLevel="0" collapsed="false">
      <c r="B8" s="3" t="s">
        <v>6</v>
      </c>
    </row>
    <row r="9" customFormat="false" ht="30" hidden="false" customHeight="true" outlineLevel="0" collapsed="false">
      <c r="B9" s="3" t="s">
        <v>7</v>
      </c>
    </row>
    <row r="10" customFormat="false" ht="45" hidden="false" customHeight="true" outlineLevel="0" collapsed="false">
      <c r="B10" s="3" t="s">
        <v>8</v>
      </c>
    </row>
    <row r="11" customFormat="false" ht="15" hidden="false" customHeight="false" outlineLevel="0" collapsed="false">
      <c r="B11" s="4" t="s">
        <v>9</v>
      </c>
    </row>
    <row r="12" customFormat="false" ht="45" hidden="false" customHeight="true" outlineLevel="0" collapsed="false">
      <c r="B12" s="3" t="s">
        <v>10</v>
      </c>
    </row>
    <row r="13" customFormat="false" ht="30" hidden="false" customHeight="true" outlineLevel="0" collapsed="false">
      <c r="B13" s="3" t="s">
        <v>11</v>
      </c>
    </row>
    <row r="14" customFormat="false" ht="15" hidden="false" customHeight="false" outlineLevel="0" collapsed="false">
      <c r="B14" s="4" t="s">
        <v>12</v>
      </c>
    </row>
    <row r="15" customFormat="false" ht="15" hidden="false" customHeight="true" outlineLevel="0" collapsed="false">
      <c r="B15" s="3" t="s">
        <v>13</v>
      </c>
    </row>
    <row r="16" customFormat="false" ht="30" hidden="false" customHeight="true" outlineLevel="0" collapsed="false">
      <c r="B16" s="3" t="s">
        <v>14</v>
      </c>
    </row>
    <row r="17" customFormat="false" ht="45" hidden="false" customHeight="true" outlineLevel="0" collapsed="false">
      <c r="B17" s="3" t="s">
        <v>15</v>
      </c>
    </row>
    <row r="18" customFormat="false" ht="60" hidden="false" customHeight="true" outlineLevel="0" collapsed="false">
      <c r="B18" s="3" t="s">
        <v>16</v>
      </c>
    </row>
    <row r="19" customFormat="false" ht="15" hidden="false" customHeight="false" outlineLevel="0" collapsed="false">
      <c r="B19" s="4" t="s">
        <v>17</v>
      </c>
    </row>
    <row r="20" customFormat="false" ht="30" hidden="false" customHeight="true" outlineLevel="0" collapsed="false">
      <c r="B20" s="3" t="s">
        <v>18</v>
      </c>
    </row>
    <row r="21" customFormat="false" ht="30" hidden="false" customHeight="true" outlineLevel="0" collapsed="false">
      <c r="B21" s="3" t="s">
        <v>19</v>
      </c>
    </row>
    <row r="22" customFormat="false" ht="30" hidden="false" customHeight="true" outlineLevel="0" collapsed="false">
      <c r="B22" s="3" t="s">
        <v>20</v>
      </c>
    </row>
    <row r="23" customFormat="false" ht="30" hidden="false" customHeight="true" outlineLevel="0" collapsed="false">
      <c r="B23" s="3" t="s">
        <v>21</v>
      </c>
    </row>
    <row r="24" customFormat="false" ht="15" hidden="false" customHeight="false" outlineLevel="0" collapsed="false">
      <c r="B24" s="4" t="s">
        <v>22</v>
      </c>
    </row>
    <row r="25" customFormat="false" ht="30" hidden="false" customHeight="true" outlineLevel="0" collapsed="false">
      <c r="B25" s="3" t="s">
        <v>23</v>
      </c>
    </row>
    <row r="26" customFormat="false" ht="15" hidden="false" customHeight="false" outlineLevel="0" collapsed="false">
      <c r="B26" s="4" t="s">
        <v>24</v>
      </c>
    </row>
    <row r="27" customFormat="false" ht="30" hidden="false" customHeight="true" outlineLevel="0" collapsed="false">
      <c r="B27" s="3" t="s">
        <v>25</v>
      </c>
    </row>
    <row r="28" customFormat="false" ht="15" hidden="false" customHeight="false" outlineLevel="0" collapsed="false">
      <c r="B28" s="4" t="s">
        <v>26</v>
      </c>
    </row>
    <row r="29" customFormat="false" ht="30" hidden="false" customHeight="true" outlineLevel="0" collapsed="false">
      <c r="B29" s="3" t="s">
        <v>27</v>
      </c>
    </row>
    <row r="30" customFormat="false" ht="15" hidden="false" customHeight="false" outlineLevel="0" collapsed="false">
      <c r="B30" s="4" t="s">
        <v>28</v>
      </c>
    </row>
    <row r="31" customFormat="false" ht="45" hidden="false" customHeight="true" outlineLevel="0" collapsed="false">
      <c r="B31" s="3" t="s">
        <v>29</v>
      </c>
    </row>
    <row r="32" customFormat="false" ht="45" hidden="false" customHeight="true" outlineLevel="0" collapsed="false">
      <c r="B32" s="3" t="s">
        <v>30</v>
      </c>
    </row>
    <row r="33" customFormat="false" ht="30" hidden="false" customHeight="true" outlineLevel="0" collapsed="false">
      <c r="B33" s="3" t="s">
        <v>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F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8" topLeftCell="K37"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8"/>
    <col collapsed="false" customWidth="true" hidden="false" outlineLevel="0" max="2" min="2" style="1" width="50"/>
    <col collapsed="false" customWidth="true" hidden="false" outlineLevel="0" max="3" min="3" style="1" width="22"/>
    <col collapsed="false" customWidth="true" hidden="false" outlineLevel="0" max="4" min="4" style="1" width="18"/>
    <col collapsed="false" customWidth="true" hidden="false" outlineLevel="0" max="5" min="5" style="1" width="11"/>
    <col collapsed="false" customWidth="true" hidden="false" outlineLevel="0" max="7" min="6" style="1" width="9"/>
    <col collapsed="false" customWidth="true" hidden="false" outlineLevel="0" max="8" min="8" style="1" width="30"/>
    <col collapsed="false" customWidth="true" hidden="false" outlineLevel="0" max="9" min="9" style="1" width="20"/>
    <col collapsed="false" customWidth="true" hidden="false" outlineLevel="0" max="10" min="10" style="1" width="30"/>
    <col collapsed="false" customWidth="true" hidden="false" outlineLevel="0" max="58" min="11" style="1" width="2.4"/>
  </cols>
  <sheetData>
    <row r="1" customFormat="false" ht="16.15" hidden="false" customHeight="false" outlineLevel="0" collapsed="false">
      <c r="A1" s="5" t="s">
        <v>32</v>
      </c>
    </row>
    <row r="2" customFormat="false" ht="15" hidden="false" customHeight="false" outlineLevel="0" collapsed="false">
      <c r="A2" s="6" t="s">
        <v>33</v>
      </c>
    </row>
    <row r="4" customFormat="false" ht="15" hidden="false" customHeight="false" outlineLevel="0" collapsed="false">
      <c r="A4" s="7" t="s">
        <v>34</v>
      </c>
      <c r="B4" s="7"/>
      <c r="C4" s="8"/>
    </row>
    <row r="5" customFormat="false" ht="15" hidden="false" customHeight="false" outlineLevel="0" collapsed="false">
      <c r="A5" s="7" t="s">
        <v>35</v>
      </c>
      <c r="B5" s="7"/>
      <c r="C5" s="8" t="n">
        <v>7</v>
      </c>
      <c r="D5" s="1" t="str">
        <f aca="false">IF(NOT(ISNUMBER(C5)),"",IF(C5&lt;=C9,"✓ în plafonul E8","✗ peste plafonul E8"))</f>
        <v>✓ în plafonul E8</v>
      </c>
    </row>
    <row r="6" customFormat="false" ht="15" hidden="false" customHeight="false" outlineLevel="0" collapsed="false">
      <c r="A6" s="7" t="s">
        <v>36</v>
      </c>
      <c r="B6" s="7"/>
      <c r="C6" s="8" t="n">
        <v>3</v>
      </c>
      <c r="D6" s="1" t="str">
        <f aca="false">IF(NOT(ISNUMBER(C6)),"",IF(C6&lt;=IF(C7="Furnizor",C8,3),"✓ în plafonul S1","✗ peste plafonul S1"))</f>
        <v>✓ în plafonul S1</v>
      </c>
    </row>
    <row r="7" customFormat="false" ht="15" hidden="false" customHeight="false" outlineLevel="0" collapsed="false">
      <c r="A7" s="7" t="s">
        <v>37</v>
      </c>
      <c r="B7" s="7"/>
      <c r="C7" s="8" t="s">
        <v>38</v>
      </c>
    </row>
    <row r="8" customFormat="false" ht="15" hidden="false" customHeight="false" outlineLevel="0" collapsed="false">
      <c r="A8" s="7" t="s">
        <v>39</v>
      </c>
      <c r="B8" s="7"/>
      <c r="C8" s="8"/>
      <c r="E8" s="6" t="s">
        <v>40</v>
      </c>
    </row>
    <row r="9" customFormat="false" ht="15" hidden="false" customHeight="false" outlineLevel="0" collapsed="false">
      <c r="A9" s="7" t="s">
        <v>41</v>
      </c>
      <c r="B9" s="7"/>
      <c r="C9" s="8" t="n">
        <v>7</v>
      </c>
      <c r="E9" s="6" t="s">
        <v>42</v>
      </c>
    </row>
    <row r="10" customFormat="false" ht="15" hidden="false" customHeight="false" outlineLevel="0" collapsed="false">
      <c r="A10" s="7" t="s">
        <v>43</v>
      </c>
      <c r="B10" s="7"/>
      <c r="C10" s="8" t="n">
        <v>5</v>
      </c>
    </row>
    <row r="11" customFormat="false" ht="15" hidden="false" customHeight="false" outlineLevel="0" collapsed="false">
      <c r="A11" s="7" t="s">
        <v>44</v>
      </c>
      <c r="B11" s="7"/>
      <c r="C11" s="8" t="n">
        <v>3</v>
      </c>
    </row>
    <row r="12" customFormat="false" ht="15" hidden="false" customHeight="false" outlineLevel="0" collapsed="false">
      <c r="A12" s="7" t="s">
        <v>45</v>
      </c>
      <c r="B12" s="7"/>
      <c r="C12" s="9" t="n">
        <f aca="false">C6</f>
        <v>3</v>
      </c>
    </row>
    <row r="13" customFormat="false" ht="15" hidden="false" customHeight="false" outlineLevel="0" collapsed="false">
      <c r="A13" s="7" t="s">
        <v>46</v>
      </c>
      <c r="B13" s="7"/>
      <c r="C13" s="9" t="n">
        <f aca="false">C6+C10</f>
        <v>8</v>
      </c>
    </row>
    <row r="14" customFormat="false" ht="15" hidden="false" customHeight="false" outlineLevel="0" collapsed="false">
      <c r="A14" s="7" t="s">
        <v>47</v>
      </c>
      <c r="B14" s="7"/>
      <c r="C14" s="9" t="n">
        <f aca="false">ROUND(C5*52/12,1)+C10</f>
        <v>35.3</v>
      </c>
    </row>
    <row r="15" customFormat="false" ht="15" hidden="false" customHeight="false" outlineLevel="0" collapsed="false">
      <c r="A15" s="7" t="s">
        <v>48</v>
      </c>
      <c r="B15" s="7"/>
      <c r="C15" s="9" t="n">
        <f aca="false">C14+C11</f>
        <v>38.3</v>
      </c>
    </row>
    <row r="18" customFormat="false" ht="35.05" hidden="false" customHeight="false" outlineLevel="0" collapsed="false">
      <c r="A18" s="10" t="s">
        <v>49</v>
      </c>
      <c r="B18" s="10" t="s">
        <v>50</v>
      </c>
      <c r="C18" s="10" t="s">
        <v>51</v>
      </c>
      <c r="D18" s="10" t="s">
        <v>52</v>
      </c>
      <c r="E18" s="10" t="s">
        <v>53</v>
      </c>
      <c r="F18" s="10" t="s">
        <v>54</v>
      </c>
      <c r="G18" s="10" t="s">
        <v>55</v>
      </c>
      <c r="H18" s="10" t="s">
        <v>56</v>
      </c>
      <c r="I18" s="10" t="s">
        <v>57</v>
      </c>
      <c r="J18" s="10" t="s">
        <v>58</v>
      </c>
      <c r="K18" s="11" t="n">
        <v>0</v>
      </c>
      <c r="L18" s="11" t="n">
        <v>1</v>
      </c>
      <c r="M18" s="11" t="n">
        <v>2</v>
      </c>
      <c r="N18" s="11" t="n">
        <v>3</v>
      </c>
      <c r="O18" s="11" t="n">
        <v>4</v>
      </c>
      <c r="P18" s="11" t="n">
        <v>5</v>
      </c>
      <c r="Q18" s="11" t="n">
        <v>6</v>
      </c>
      <c r="R18" s="11" t="n">
        <v>7</v>
      </c>
      <c r="S18" s="11" t="n">
        <v>8</v>
      </c>
      <c r="T18" s="11" t="n">
        <v>9</v>
      </c>
      <c r="U18" s="11" t="n">
        <v>10</v>
      </c>
      <c r="V18" s="11" t="n">
        <v>11</v>
      </c>
      <c r="W18" s="11" t="n">
        <v>12</v>
      </c>
      <c r="X18" s="11" t="n">
        <v>13</v>
      </c>
      <c r="Y18" s="11" t="n">
        <v>14</v>
      </c>
      <c r="Z18" s="11" t="n">
        <v>15</v>
      </c>
      <c r="AA18" s="11" t="n">
        <v>16</v>
      </c>
      <c r="AB18" s="11" t="n">
        <v>17</v>
      </c>
      <c r="AC18" s="11" t="n">
        <v>18</v>
      </c>
      <c r="AD18" s="11" t="n">
        <v>19</v>
      </c>
      <c r="AE18" s="11" t="n">
        <v>20</v>
      </c>
      <c r="AF18" s="11" t="n">
        <v>21</v>
      </c>
      <c r="AG18" s="11" t="n">
        <v>22</v>
      </c>
      <c r="AH18" s="11" t="n">
        <v>23</v>
      </c>
      <c r="AI18" s="11" t="n">
        <v>24</v>
      </c>
      <c r="AJ18" s="11" t="n">
        <v>25</v>
      </c>
      <c r="AK18" s="11" t="n">
        <v>26</v>
      </c>
      <c r="AL18" s="11" t="n">
        <v>27</v>
      </c>
      <c r="AM18" s="11" t="n">
        <v>28</v>
      </c>
      <c r="AN18" s="11" t="n">
        <v>29</v>
      </c>
      <c r="AO18" s="11" t="n">
        <v>30</v>
      </c>
      <c r="AP18" s="11" t="n">
        <v>31</v>
      </c>
      <c r="AQ18" s="11" t="n">
        <v>32</v>
      </c>
      <c r="AR18" s="11" t="n">
        <v>33</v>
      </c>
      <c r="AS18" s="11" t="n">
        <v>34</v>
      </c>
      <c r="AT18" s="11" t="n">
        <v>35</v>
      </c>
      <c r="AU18" s="11" t="n">
        <v>36</v>
      </c>
      <c r="AV18" s="11" t="n">
        <v>37</v>
      </c>
      <c r="AW18" s="11" t="n">
        <v>38</v>
      </c>
      <c r="AX18" s="11" t="n">
        <v>39</v>
      </c>
      <c r="AY18" s="11" t="n">
        <v>40</v>
      </c>
      <c r="AZ18" s="11" t="n">
        <v>41</v>
      </c>
      <c r="BA18" s="11" t="n">
        <v>42</v>
      </c>
      <c r="BB18" s="11" t="n">
        <v>43</v>
      </c>
      <c r="BC18" s="11" t="n">
        <v>44</v>
      </c>
      <c r="BD18" s="11" t="n">
        <v>45</v>
      </c>
      <c r="BE18" s="11" t="n">
        <v>46</v>
      </c>
      <c r="BF18" s="11" t="n">
        <v>47</v>
      </c>
    </row>
    <row r="19" customFormat="false" ht="15" hidden="false" customHeight="false" outlineLevel="0" collapsed="false">
      <c r="A19" s="12" t="n">
        <v>1</v>
      </c>
      <c r="B19" s="13" t="s">
        <v>59</v>
      </c>
      <c r="C19" s="12" t="s">
        <v>60</v>
      </c>
      <c r="D19" s="12" t="s">
        <v>38</v>
      </c>
      <c r="E19" s="14" t="n">
        <v>0</v>
      </c>
      <c r="F19" s="14" t="n">
        <v>0</v>
      </c>
      <c r="G19" s="15" t="n">
        <f aca="false">IF(AND(ISNUMBER(E19),ISNUMBER(F19)),E19+F19,"")</f>
        <v>0</v>
      </c>
      <c r="H19" s="16"/>
      <c r="I19" s="12" t="s">
        <v>61</v>
      </c>
      <c r="J19" s="17"/>
      <c r="K19" s="18" t="n">
        <f aca="false">IF(AND(ISNUMBER($E19),ISNUMBER($F19)),IF($F19=0,IF(AND(K$18&lt;=$E19,K$18+1&gt;$E19),2,""),IF(AND(K$18&lt;$E19+$F19,K$18+1&gt;$E19),1,"")),"")</f>
        <v>2</v>
      </c>
      <c r="L19" s="18" t="str">
        <f aca="false">IF(AND(ISNUMBER($E19),ISNUMBER($F19)),IF($F19=0,IF(AND(L$18&lt;=$E19,L$18+1&gt;$E19),2,""),IF(AND(L$18&lt;$E19+$F19,L$18+1&gt;$E19),1,"")),"")</f>
        <v/>
      </c>
      <c r="M19" s="18" t="str">
        <f aca="false">IF(AND(ISNUMBER($E19),ISNUMBER($F19)),IF($F19=0,IF(AND(M$18&lt;=$E19,M$18+1&gt;$E19),2,""),IF(AND(M$18&lt;$E19+$F19,M$18+1&gt;$E19),1,"")),"")</f>
        <v/>
      </c>
      <c r="N19" s="18" t="str">
        <f aca="false">IF(AND(ISNUMBER($E19),ISNUMBER($F19)),IF($F19=0,IF(AND(N$18&lt;=$E19,N$18+1&gt;$E19),2,""),IF(AND(N$18&lt;$E19+$F19,N$18+1&gt;$E19),1,"")),"")</f>
        <v/>
      </c>
      <c r="O19" s="18" t="str">
        <f aca="false">IF(AND(ISNUMBER($E19),ISNUMBER($F19)),IF($F19=0,IF(AND(O$18&lt;=$E19,O$18+1&gt;$E19),2,""),IF(AND(O$18&lt;$E19+$F19,O$18+1&gt;$E19),1,"")),"")</f>
        <v/>
      </c>
      <c r="P19" s="18" t="str">
        <f aca="false">IF(AND(ISNUMBER($E19),ISNUMBER($F19)),IF($F19=0,IF(AND(P$18&lt;=$E19,P$18+1&gt;$E19),2,""),IF(AND(P$18&lt;$E19+$F19,P$18+1&gt;$E19),1,"")),"")</f>
        <v/>
      </c>
      <c r="Q19" s="18" t="str">
        <f aca="false">IF(AND(ISNUMBER($E19),ISNUMBER($F19)),IF($F19=0,IF(AND(Q$18&lt;=$E19,Q$18+1&gt;$E19),2,""),IF(AND(Q$18&lt;$E19+$F19,Q$18+1&gt;$E19),1,"")),"")</f>
        <v/>
      </c>
      <c r="R19" s="18" t="str">
        <f aca="false">IF(AND(ISNUMBER($E19),ISNUMBER($F19)),IF($F19=0,IF(AND(R$18&lt;=$E19,R$18+1&gt;$E19),2,""),IF(AND(R$18&lt;$E19+$F19,R$18+1&gt;$E19),1,"")),"")</f>
        <v/>
      </c>
      <c r="S19" s="18" t="str">
        <f aca="false">IF(AND(ISNUMBER($E19),ISNUMBER($F19)),IF($F19=0,IF(AND(S$18&lt;=$E19,S$18+1&gt;$E19),2,""),IF(AND(S$18&lt;$E19+$F19,S$18+1&gt;$E19),1,"")),"")</f>
        <v/>
      </c>
      <c r="T19" s="18" t="str">
        <f aca="false">IF(AND(ISNUMBER($E19),ISNUMBER($F19)),IF($F19=0,IF(AND(T$18&lt;=$E19,T$18+1&gt;$E19),2,""),IF(AND(T$18&lt;$E19+$F19,T$18+1&gt;$E19),1,"")),"")</f>
        <v/>
      </c>
      <c r="U19" s="18" t="str">
        <f aca="false">IF(AND(ISNUMBER($E19),ISNUMBER($F19)),IF($F19=0,IF(AND(U$18&lt;=$E19,U$18+1&gt;$E19),2,""),IF(AND(U$18&lt;$E19+$F19,U$18+1&gt;$E19),1,"")),"")</f>
        <v/>
      </c>
      <c r="V19" s="18" t="str">
        <f aca="false">IF(AND(ISNUMBER($E19),ISNUMBER($F19)),IF($F19=0,IF(AND(V$18&lt;=$E19,V$18+1&gt;$E19),2,""),IF(AND(V$18&lt;$E19+$F19,V$18+1&gt;$E19),1,"")),"")</f>
        <v/>
      </c>
      <c r="W19" s="18" t="str">
        <f aca="false">IF(AND(ISNUMBER($E19),ISNUMBER($F19)),IF($F19=0,IF(AND(W$18&lt;=$E19,W$18+1&gt;$E19),2,""),IF(AND(W$18&lt;$E19+$F19,W$18+1&gt;$E19),1,"")),"")</f>
        <v/>
      </c>
      <c r="X19" s="18" t="str">
        <f aca="false">IF(AND(ISNUMBER($E19),ISNUMBER($F19)),IF($F19=0,IF(AND(X$18&lt;=$E19,X$18+1&gt;$E19),2,""),IF(AND(X$18&lt;$E19+$F19,X$18+1&gt;$E19),1,"")),"")</f>
        <v/>
      </c>
      <c r="Y19" s="18" t="str">
        <f aca="false">IF(AND(ISNUMBER($E19),ISNUMBER($F19)),IF($F19=0,IF(AND(Y$18&lt;=$E19,Y$18+1&gt;$E19),2,""),IF(AND(Y$18&lt;$E19+$F19,Y$18+1&gt;$E19),1,"")),"")</f>
        <v/>
      </c>
      <c r="Z19" s="18" t="str">
        <f aca="false">IF(AND(ISNUMBER($E19),ISNUMBER($F19)),IF($F19=0,IF(AND(Z$18&lt;=$E19,Z$18+1&gt;$E19),2,""),IF(AND(Z$18&lt;$E19+$F19,Z$18+1&gt;$E19),1,"")),"")</f>
        <v/>
      </c>
      <c r="AA19" s="18" t="str">
        <f aca="false">IF(AND(ISNUMBER($E19),ISNUMBER($F19)),IF($F19=0,IF(AND(AA$18&lt;=$E19,AA$18+1&gt;$E19),2,""),IF(AND(AA$18&lt;$E19+$F19,AA$18+1&gt;$E19),1,"")),"")</f>
        <v/>
      </c>
      <c r="AB19" s="18" t="str">
        <f aca="false">IF(AND(ISNUMBER($E19),ISNUMBER($F19)),IF($F19=0,IF(AND(AB$18&lt;=$E19,AB$18+1&gt;$E19),2,""),IF(AND(AB$18&lt;$E19+$F19,AB$18+1&gt;$E19),1,"")),"")</f>
        <v/>
      </c>
      <c r="AC19" s="18" t="str">
        <f aca="false">IF(AND(ISNUMBER($E19),ISNUMBER($F19)),IF($F19=0,IF(AND(AC$18&lt;=$E19,AC$18+1&gt;$E19),2,""),IF(AND(AC$18&lt;$E19+$F19,AC$18+1&gt;$E19),1,"")),"")</f>
        <v/>
      </c>
      <c r="AD19" s="18" t="str">
        <f aca="false">IF(AND(ISNUMBER($E19),ISNUMBER($F19)),IF($F19=0,IF(AND(AD$18&lt;=$E19,AD$18+1&gt;$E19),2,""),IF(AND(AD$18&lt;$E19+$F19,AD$18+1&gt;$E19),1,"")),"")</f>
        <v/>
      </c>
      <c r="AE19" s="18" t="str">
        <f aca="false">IF(AND(ISNUMBER($E19),ISNUMBER($F19)),IF($F19=0,IF(AND(AE$18&lt;=$E19,AE$18+1&gt;$E19),2,""),IF(AND(AE$18&lt;$E19+$F19,AE$18+1&gt;$E19),1,"")),"")</f>
        <v/>
      </c>
      <c r="AF19" s="18" t="str">
        <f aca="false">IF(AND(ISNUMBER($E19),ISNUMBER($F19)),IF($F19=0,IF(AND(AF$18&lt;=$E19,AF$18+1&gt;$E19),2,""),IF(AND(AF$18&lt;$E19+$F19,AF$18+1&gt;$E19),1,"")),"")</f>
        <v/>
      </c>
      <c r="AG19" s="18" t="str">
        <f aca="false">IF(AND(ISNUMBER($E19),ISNUMBER($F19)),IF($F19=0,IF(AND(AG$18&lt;=$E19,AG$18+1&gt;$E19),2,""),IF(AND(AG$18&lt;$E19+$F19,AG$18+1&gt;$E19),1,"")),"")</f>
        <v/>
      </c>
      <c r="AH19" s="18" t="str">
        <f aca="false">IF(AND(ISNUMBER($E19),ISNUMBER($F19)),IF($F19=0,IF(AND(AH$18&lt;=$E19,AH$18+1&gt;$E19),2,""),IF(AND(AH$18&lt;$E19+$F19,AH$18+1&gt;$E19),1,"")),"")</f>
        <v/>
      </c>
      <c r="AI19" s="18" t="str">
        <f aca="false">IF(AND(ISNUMBER($E19),ISNUMBER($F19)),IF($F19=0,IF(AND(AI$18&lt;=$E19,AI$18+1&gt;$E19),2,""),IF(AND(AI$18&lt;$E19+$F19,AI$18+1&gt;$E19),1,"")),"")</f>
        <v/>
      </c>
      <c r="AJ19" s="18" t="str">
        <f aca="false">IF(AND(ISNUMBER($E19),ISNUMBER($F19)),IF($F19=0,IF(AND(AJ$18&lt;=$E19,AJ$18+1&gt;$E19),2,""),IF(AND(AJ$18&lt;$E19+$F19,AJ$18+1&gt;$E19),1,"")),"")</f>
        <v/>
      </c>
      <c r="AK19" s="18" t="str">
        <f aca="false">IF(AND(ISNUMBER($E19),ISNUMBER($F19)),IF($F19=0,IF(AND(AK$18&lt;=$E19,AK$18+1&gt;$E19),2,""),IF(AND(AK$18&lt;$E19+$F19,AK$18+1&gt;$E19),1,"")),"")</f>
        <v/>
      </c>
      <c r="AL19" s="18" t="str">
        <f aca="false">IF(AND(ISNUMBER($E19),ISNUMBER($F19)),IF($F19=0,IF(AND(AL$18&lt;=$E19,AL$18+1&gt;$E19),2,""),IF(AND(AL$18&lt;$E19+$F19,AL$18+1&gt;$E19),1,"")),"")</f>
        <v/>
      </c>
      <c r="AM19" s="18" t="str">
        <f aca="false">IF(AND(ISNUMBER($E19),ISNUMBER($F19)),IF($F19=0,IF(AND(AM$18&lt;=$E19,AM$18+1&gt;$E19),2,""),IF(AND(AM$18&lt;$E19+$F19,AM$18+1&gt;$E19),1,"")),"")</f>
        <v/>
      </c>
      <c r="AN19" s="18" t="str">
        <f aca="false">IF(AND(ISNUMBER($E19),ISNUMBER($F19)),IF($F19=0,IF(AND(AN$18&lt;=$E19,AN$18+1&gt;$E19),2,""),IF(AND(AN$18&lt;$E19+$F19,AN$18+1&gt;$E19),1,"")),"")</f>
        <v/>
      </c>
      <c r="AO19" s="18" t="str">
        <f aca="false">IF(AND(ISNUMBER($E19),ISNUMBER($F19)),IF($F19=0,IF(AND(AO$18&lt;=$E19,AO$18+1&gt;$E19),2,""),IF(AND(AO$18&lt;$E19+$F19,AO$18+1&gt;$E19),1,"")),"")</f>
        <v/>
      </c>
      <c r="AP19" s="18" t="str">
        <f aca="false">IF(AND(ISNUMBER($E19),ISNUMBER($F19)),IF($F19=0,IF(AND(AP$18&lt;=$E19,AP$18+1&gt;$E19),2,""),IF(AND(AP$18&lt;$E19+$F19,AP$18+1&gt;$E19),1,"")),"")</f>
        <v/>
      </c>
      <c r="AQ19" s="18" t="str">
        <f aca="false">IF(AND(ISNUMBER($E19),ISNUMBER($F19)),IF($F19=0,IF(AND(AQ$18&lt;=$E19,AQ$18+1&gt;$E19),2,""),IF(AND(AQ$18&lt;$E19+$F19,AQ$18+1&gt;$E19),1,"")),"")</f>
        <v/>
      </c>
      <c r="AR19" s="18" t="str">
        <f aca="false">IF(AND(ISNUMBER($E19),ISNUMBER($F19)),IF($F19=0,IF(AND(AR$18&lt;=$E19,AR$18+1&gt;$E19),2,""),IF(AND(AR$18&lt;$E19+$F19,AR$18+1&gt;$E19),1,"")),"")</f>
        <v/>
      </c>
      <c r="AS19" s="18" t="str">
        <f aca="false">IF(AND(ISNUMBER($E19),ISNUMBER($F19)),IF($F19=0,IF(AND(AS$18&lt;=$E19,AS$18+1&gt;$E19),2,""),IF(AND(AS$18&lt;$E19+$F19,AS$18+1&gt;$E19),1,"")),"")</f>
        <v/>
      </c>
      <c r="AT19" s="18" t="str">
        <f aca="false">IF(AND(ISNUMBER($E19),ISNUMBER($F19)),IF($F19=0,IF(AND(AT$18&lt;=$E19,AT$18+1&gt;$E19),2,""),IF(AND(AT$18&lt;$E19+$F19,AT$18+1&gt;$E19),1,"")),"")</f>
        <v/>
      </c>
      <c r="AU19" s="18" t="str">
        <f aca="false">IF(AND(ISNUMBER($E19),ISNUMBER($F19)),IF($F19=0,IF(AND(AU$18&lt;=$E19,AU$18+1&gt;$E19),2,""),IF(AND(AU$18&lt;$E19+$F19,AU$18+1&gt;$E19),1,"")),"")</f>
        <v/>
      </c>
      <c r="AV19" s="18" t="str">
        <f aca="false">IF(AND(ISNUMBER($E19),ISNUMBER($F19)),IF($F19=0,IF(AND(AV$18&lt;=$E19,AV$18+1&gt;$E19),2,""),IF(AND(AV$18&lt;$E19+$F19,AV$18+1&gt;$E19),1,"")),"")</f>
        <v/>
      </c>
      <c r="AW19" s="18" t="str">
        <f aca="false">IF(AND(ISNUMBER($E19),ISNUMBER($F19)),IF($F19=0,IF(AND(AW$18&lt;=$E19,AW$18+1&gt;$E19),2,""),IF(AND(AW$18&lt;$E19+$F19,AW$18+1&gt;$E19),1,"")),"")</f>
        <v/>
      </c>
      <c r="AX19" s="18" t="str">
        <f aca="false">IF(AND(ISNUMBER($E19),ISNUMBER($F19)),IF($F19=0,IF(AND(AX$18&lt;=$E19,AX$18+1&gt;$E19),2,""),IF(AND(AX$18&lt;$E19+$F19,AX$18+1&gt;$E19),1,"")),"")</f>
        <v/>
      </c>
      <c r="AY19" s="18" t="str">
        <f aca="false">IF(AND(ISNUMBER($E19),ISNUMBER($F19)),IF($F19=0,IF(AND(AY$18&lt;=$E19,AY$18+1&gt;$E19),2,""),IF(AND(AY$18&lt;$E19+$F19,AY$18+1&gt;$E19),1,"")),"")</f>
        <v/>
      </c>
      <c r="AZ19" s="18" t="str">
        <f aca="false">IF(AND(ISNUMBER($E19),ISNUMBER($F19)),IF($F19=0,IF(AND(AZ$18&lt;=$E19,AZ$18+1&gt;$E19),2,""),IF(AND(AZ$18&lt;$E19+$F19,AZ$18+1&gt;$E19),1,"")),"")</f>
        <v/>
      </c>
      <c r="BA19" s="18" t="str">
        <f aca="false">IF(AND(ISNUMBER($E19),ISNUMBER($F19)),IF($F19=0,IF(AND(BA$18&lt;=$E19,BA$18+1&gt;$E19),2,""),IF(AND(BA$18&lt;$E19+$F19,BA$18+1&gt;$E19),1,"")),"")</f>
        <v/>
      </c>
      <c r="BB19" s="18" t="str">
        <f aca="false">IF(AND(ISNUMBER($E19),ISNUMBER($F19)),IF($F19=0,IF(AND(BB$18&lt;=$E19,BB$18+1&gt;$E19),2,""),IF(AND(BB$18&lt;$E19+$F19,BB$18+1&gt;$E19),1,"")),"")</f>
        <v/>
      </c>
      <c r="BC19" s="18" t="str">
        <f aca="false">IF(AND(ISNUMBER($E19),ISNUMBER($F19)),IF($F19=0,IF(AND(BC$18&lt;=$E19,BC$18+1&gt;$E19),2,""),IF(AND(BC$18&lt;$E19+$F19,BC$18+1&gt;$E19),1,"")),"")</f>
        <v/>
      </c>
      <c r="BD19" s="18" t="str">
        <f aca="false">IF(AND(ISNUMBER($E19),ISNUMBER($F19)),IF($F19=0,IF(AND(BD$18&lt;=$E19,BD$18+1&gt;$E19),2,""),IF(AND(BD$18&lt;$E19+$F19,BD$18+1&gt;$E19),1,"")),"")</f>
        <v/>
      </c>
      <c r="BE19" s="18" t="str">
        <f aca="false">IF(AND(ISNUMBER($E19),ISNUMBER($F19)),IF($F19=0,IF(AND(BE$18&lt;=$E19,BE$18+1&gt;$E19),2,""),IF(AND(BE$18&lt;$E19+$F19,BE$18+1&gt;$E19),1,"")),"")</f>
        <v/>
      </c>
      <c r="BF19" s="18" t="str">
        <f aca="false">IF(AND(ISNUMBER($E19),ISNUMBER($F19)),IF($F19=0,IF(AND(BF$18&lt;=$E19,BF$18+1&gt;$E19),2,""),IF(AND(BF$18&lt;$E19+$F19,BF$18+1&gt;$E19),1,"")),"")</f>
        <v/>
      </c>
    </row>
    <row r="20" customFormat="false" ht="15" hidden="false" customHeight="false" outlineLevel="0" collapsed="false">
      <c r="A20" s="12" t="n">
        <v>2</v>
      </c>
      <c r="B20" s="13" t="s">
        <v>62</v>
      </c>
      <c r="C20" s="12" t="s">
        <v>63</v>
      </c>
      <c r="D20" s="12" t="s">
        <v>64</v>
      </c>
      <c r="E20" s="14" t="n">
        <v>0</v>
      </c>
      <c r="F20" s="14" t="n">
        <v>1</v>
      </c>
      <c r="G20" s="15" t="n">
        <f aca="false">IF(AND(ISNUMBER(E20),ISNUMBER(F20)),E20+F20,"")</f>
        <v>1</v>
      </c>
      <c r="H20" s="16"/>
      <c r="I20" s="12" t="s">
        <v>65</v>
      </c>
      <c r="J20" s="17"/>
      <c r="K20" s="18" t="n">
        <f aca="false">IF(AND(ISNUMBER($E20),ISNUMBER($F20)),IF($F20=0,IF(AND(K$18&lt;=$E20,K$18+1&gt;$E20),2,""),IF(AND(K$18&lt;$E20+$F20,K$18+1&gt;$E20),1,"")),"")</f>
        <v>1</v>
      </c>
      <c r="L20" s="18" t="str">
        <f aca="false">IF(AND(ISNUMBER($E20),ISNUMBER($F20)),IF($F20=0,IF(AND(L$18&lt;=$E20,L$18+1&gt;$E20),2,""),IF(AND(L$18&lt;$E20+$F20,L$18+1&gt;$E20),1,"")),"")</f>
        <v/>
      </c>
      <c r="M20" s="18" t="str">
        <f aca="false">IF(AND(ISNUMBER($E20),ISNUMBER($F20)),IF($F20=0,IF(AND(M$18&lt;=$E20,M$18+1&gt;$E20),2,""),IF(AND(M$18&lt;$E20+$F20,M$18+1&gt;$E20),1,"")),"")</f>
        <v/>
      </c>
      <c r="N20" s="18" t="str">
        <f aca="false">IF(AND(ISNUMBER($E20),ISNUMBER($F20)),IF($F20=0,IF(AND(N$18&lt;=$E20,N$18+1&gt;$E20),2,""),IF(AND(N$18&lt;$E20+$F20,N$18+1&gt;$E20),1,"")),"")</f>
        <v/>
      </c>
      <c r="O20" s="18" t="str">
        <f aca="false">IF(AND(ISNUMBER($E20),ISNUMBER($F20)),IF($F20=0,IF(AND(O$18&lt;=$E20,O$18+1&gt;$E20),2,""),IF(AND(O$18&lt;$E20+$F20,O$18+1&gt;$E20),1,"")),"")</f>
        <v/>
      </c>
      <c r="P20" s="18" t="str">
        <f aca="false">IF(AND(ISNUMBER($E20),ISNUMBER($F20)),IF($F20=0,IF(AND(P$18&lt;=$E20,P$18+1&gt;$E20),2,""),IF(AND(P$18&lt;$E20+$F20,P$18+1&gt;$E20),1,"")),"")</f>
        <v/>
      </c>
      <c r="Q20" s="18" t="str">
        <f aca="false">IF(AND(ISNUMBER($E20),ISNUMBER($F20)),IF($F20=0,IF(AND(Q$18&lt;=$E20,Q$18+1&gt;$E20),2,""),IF(AND(Q$18&lt;$E20+$F20,Q$18+1&gt;$E20),1,"")),"")</f>
        <v/>
      </c>
      <c r="R20" s="18" t="str">
        <f aca="false">IF(AND(ISNUMBER($E20),ISNUMBER($F20)),IF($F20=0,IF(AND(R$18&lt;=$E20,R$18+1&gt;$E20),2,""),IF(AND(R$18&lt;$E20+$F20,R$18+1&gt;$E20),1,"")),"")</f>
        <v/>
      </c>
      <c r="S20" s="18" t="str">
        <f aca="false">IF(AND(ISNUMBER($E20),ISNUMBER($F20)),IF($F20=0,IF(AND(S$18&lt;=$E20,S$18+1&gt;$E20),2,""),IF(AND(S$18&lt;$E20+$F20,S$18+1&gt;$E20),1,"")),"")</f>
        <v/>
      </c>
      <c r="T20" s="18" t="str">
        <f aca="false">IF(AND(ISNUMBER($E20),ISNUMBER($F20)),IF($F20=0,IF(AND(T$18&lt;=$E20,T$18+1&gt;$E20),2,""),IF(AND(T$18&lt;$E20+$F20,T$18+1&gt;$E20),1,"")),"")</f>
        <v/>
      </c>
      <c r="U20" s="18" t="str">
        <f aca="false">IF(AND(ISNUMBER($E20),ISNUMBER($F20)),IF($F20=0,IF(AND(U$18&lt;=$E20,U$18+1&gt;$E20),2,""),IF(AND(U$18&lt;$E20+$F20,U$18+1&gt;$E20),1,"")),"")</f>
        <v/>
      </c>
      <c r="V20" s="18" t="str">
        <f aca="false">IF(AND(ISNUMBER($E20),ISNUMBER($F20)),IF($F20=0,IF(AND(V$18&lt;=$E20,V$18+1&gt;$E20),2,""),IF(AND(V$18&lt;$E20+$F20,V$18+1&gt;$E20),1,"")),"")</f>
        <v/>
      </c>
      <c r="W20" s="18" t="str">
        <f aca="false">IF(AND(ISNUMBER($E20),ISNUMBER($F20)),IF($F20=0,IF(AND(W$18&lt;=$E20,W$18+1&gt;$E20),2,""),IF(AND(W$18&lt;$E20+$F20,W$18+1&gt;$E20),1,"")),"")</f>
        <v/>
      </c>
      <c r="X20" s="18" t="str">
        <f aca="false">IF(AND(ISNUMBER($E20),ISNUMBER($F20)),IF($F20=0,IF(AND(X$18&lt;=$E20,X$18+1&gt;$E20),2,""),IF(AND(X$18&lt;$E20+$F20,X$18+1&gt;$E20),1,"")),"")</f>
        <v/>
      </c>
      <c r="Y20" s="18" t="str">
        <f aca="false">IF(AND(ISNUMBER($E20),ISNUMBER($F20)),IF($F20=0,IF(AND(Y$18&lt;=$E20,Y$18+1&gt;$E20),2,""),IF(AND(Y$18&lt;$E20+$F20,Y$18+1&gt;$E20),1,"")),"")</f>
        <v/>
      </c>
      <c r="Z20" s="18" t="str">
        <f aca="false">IF(AND(ISNUMBER($E20),ISNUMBER($F20)),IF($F20=0,IF(AND(Z$18&lt;=$E20,Z$18+1&gt;$E20),2,""),IF(AND(Z$18&lt;$E20+$F20,Z$18+1&gt;$E20),1,"")),"")</f>
        <v/>
      </c>
      <c r="AA20" s="18" t="str">
        <f aca="false">IF(AND(ISNUMBER($E20),ISNUMBER($F20)),IF($F20=0,IF(AND(AA$18&lt;=$E20,AA$18+1&gt;$E20),2,""),IF(AND(AA$18&lt;$E20+$F20,AA$18+1&gt;$E20),1,"")),"")</f>
        <v/>
      </c>
      <c r="AB20" s="18" t="str">
        <f aca="false">IF(AND(ISNUMBER($E20),ISNUMBER($F20)),IF($F20=0,IF(AND(AB$18&lt;=$E20,AB$18+1&gt;$E20),2,""),IF(AND(AB$18&lt;$E20+$F20,AB$18+1&gt;$E20),1,"")),"")</f>
        <v/>
      </c>
      <c r="AC20" s="18" t="str">
        <f aca="false">IF(AND(ISNUMBER($E20),ISNUMBER($F20)),IF($F20=0,IF(AND(AC$18&lt;=$E20,AC$18+1&gt;$E20),2,""),IF(AND(AC$18&lt;$E20+$F20,AC$18+1&gt;$E20),1,"")),"")</f>
        <v/>
      </c>
      <c r="AD20" s="18" t="str">
        <f aca="false">IF(AND(ISNUMBER($E20),ISNUMBER($F20)),IF($F20=0,IF(AND(AD$18&lt;=$E20,AD$18+1&gt;$E20),2,""),IF(AND(AD$18&lt;$E20+$F20,AD$18+1&gt;$E20),1,"")),"")</f>
        <v/>
      </c>
      <c r="AE20" s="18" t="str">
        <f aca="false">IF(AND(ISNUMBER($E20),ISNUMBER($F20)),IF($F20=0,IF(AND(AE$18&lt;=$E20,AE$18+1&gt;$E20),2,""),IF(AND(AE$18&lt;$E20+$F20,AE$18+1&gt;$E20),1,"")),"")</f>
        <v/>
      </c>
      <c r="AF20" s="18" t="str">
        <f aca="false">IF(AND(ISNUMBER($E20),ISNUMBER($F20)),IF($F20=0,IF(AND(AF$18&lt;=$E20,AF$18+1&gt;$E20),2,""),IF(AND(AF$18&lt;$E20+$F20,AF$18+1&gt;$E20),1,"")),"")</f>
        <v/>
      </c>
      <c r="AG20" s="18" t="str">
        <f aca="false">IF(AND(ISNUMBER($E20),ISNUMBER($F20)),IF($F20=0,IF(AND(AG$18&lt;=$E20,AG$18+1&gt;$E20),2,""),IF(AND(AG$18&lt;$E20+$F20,AG$18+1&gt;$E20),1,"")),"")</f>
        <v/>
      </c>
      <c r="AH20" s="18" t="str">
        <f aca="false">IF(AND(ISNUMBER($E20),ISNUMBER($F20)),IF($F20=0,IF(AND(AH$18&lt;=$E20,AH$18+1&gt;$E20),2,""),IF(AND(AH$18&lt;$E20+$F20,AH$18+1&gt;$E20),1,"")),"")</f>
        <v/>
      </c>
      <c r="AI20" s="18" t="str">
        <f aca="false">IF(AND(ISNUMBER($E20),ISNUMBER($F20)),IF($F20=0,IF(AND(AI$18&lt;=$E20,AI$18+1&gt;$E20),2,""),IF(AND(AI$18&lt;$E20+$F20,AI$18+1&gt;$E20),1,"")),"")</f>
        <v/>
      </c>
      <c r="AJ20" s="18" t="str">
        <f aca="false">IF(AND(ISNUMBER($E20),ISNUMBER($F20)),IF($F20=0,IF(AND(AJ$18&lt;=$E20,AJ$18+1&gt;$E20),2,""),IF(AND(AJ$18&lt;$E20+$F20,AJ$18+1&gt;$E20),1,"")),"")</f>
        <v/>
      </c>
      <c r="AK20" s="18" t="str">
        <f aca="false">IF(AND(ISNUMBER($E20),ISNUMBER($F20)),IF($F20=0,IF(AND(AK$18&lt;=$E20,AK$18+1&gt;$E20),2,""),IF(AND(AK$18&lt;$E20+$F20,AK$18+1&gt;$E20),1,"")),"")</f>
        <v/>
      </c>
      <c r="AL20" s="18" t="str">
        <f aca="false">IF(AND(ISNUMBER($E20),ISNUMBER($F20)),IF($F20=0,IF(AND(AL$18&lt;=$E20,AL$18+1&gt;$E20),2,""),IF(AND(AL$18&lt;$E20+$F20,AL$18+1&gt;$E20),1,"")),"")</f>
        <v/>
      </c>
      <c r="AM20" s="18" t="str">
        <f aca="false">IF(AND(ISNUMBER($E20),ISNUMBER($F20)),IF($F20=0,IF(AND(AM$18&lt;=$E20,AM$18+1&gt;$E20),2,""),IF(AND(AM$18&lt;$E20+$F20,AM$18+1&gt;$E20),1,"")),"")</f>
        <v/>
      </c>
      <c r="AN20" s="18" t="str">
        <f aca="false">IF(AND(ISNUMBER($E20),ISNUMBER($F20)),IF($F20=0,IF(AND(AN$18&lt;=$E20,AN$18+1&gt;$E20),2,""),IF(AND(AN$18&lt;$E20+$F20,AN$18+1&gt;$E20),1,"")),"")</f>
        <v/>
      </c>
      <c r="AO20" s="18" t="str">
        <f aca="false">IF(AND(ISNUMBER($E20),ISNUMBER($F20)),IF($F20=0,IF(AND(AO$18&lt;=$E20,AO$18+1&gt;$E20),2,""),IF(AND(AO$18&lt;$E20+$F20,AO$18+1&gt;$E20),1,"")),"")</f>
        <v/>
      </c>
      <c r="AP20" s="18" t="str">
        <f aca="false">IF(AND(ISNUMBER($E20),ISNUMBER($F20)),IF($F20=0,IF(AND(AP$18&lt;=$E20,AP$18+1&gt;$E20),2,""),IF(AND(AP$18&lt;$E20+$F20,AP$18+1&gt;$E20),1,"")),"")</f>
        <v/>
      </c>
      <c r="AQ20" s="18" t="str">
        <f aca="false">IF(AND(ISNUMBER($E20),ISNUMBER($F20)),IF($F20=0,IF(AND(AQ$18&lt;=$E20,AQ$18+1&gt;$E20),2,""),IF(AND(AQ$18&lt;$E20+$F20,AQ$18+1&gt;$E20),1,"")),"")</f>
        <v/>
      </c>
      <c r="AR20" s="18" t="str">
        <f aca="false">IF(AND(ISNUMBER($E20),ISNUMBER($F20)),IF($F20=0,IF(AND(AR$18&lt;=$E20,AR$18+1&gt;$E20),2,""),IF(AND(AR$18&lt;$E20+$F20,AR$18+1&gt;$E20),1,"")),"")</f>
        <v/>
      </c>
      <c r="AS20" s="18" t="str">
        <f aca="false">IF(AND(ISNUMBER($E20),ISNUMBER($F20)),IF($F20=0,IF(AND(AS$18&lt;=$E20,AS$18+1&gt;$E20),2,""),IF(AND(AS$18&lt;$E20+$F20,AS$18+1&gt;$E20),1,"")),"")</f>
        <v/>
      </c>
      <c r="AT20" s="18" t="str">
        <f aca="false">IF(AND(ISNUMBER($E20),ISNUMBER($F20)),IF($F20=0,IF(AND(AT$18&lt;=$E20,AT$18+1&gt;$E20),2,""),IF(AND(AT$18&lt;$E20+$F20,AT$18+1&gt;$E20),1,"")),"")</f>
        <v/>
      </c>
      <c r="AU20" s="18" t="str">
        <f aca="false">IF(AND(ISNUMBER($E20),ISNUMBER($F20)),IF($F20=0,IF(AND(AU$18&lt;=$E20,AU$18+1&gt;$E20),2,""),IF(AND(AU$18&lt;$E20+$F20,AU$18+1&gt;$E20),1,"")),"")</f>
        <v/>
      </c>
      <c r="AV20" s="18" t="str">
        <f aca="false">IF(AND(ISNUMBER($E20),ISNUMBER($F20)),IF($F20=0,IF(AND(AV$18&lt;=$E20,AV$18+1&gt;$E20),2,""),IF(AND(AV$18&lt;$E20+$F20,AV$18+1&gt;$E20),1,"")),"")</f>
        <v/>
      </c>
      <c r="AW20" s="18" t="str">
        <f aca="false">IF(AND(ISNUMBER($E20),ISNUMBER($F20)),IF($F20=0,IF(AND(AW$18&lt;=$E20,AW$18+1&gt;$E20),2,""),IF(AND(AW$18&lt;$E20+$F20,AW$18+1&gt;$E20),1,"")),"")</f>
        <v/>
      </c>
      <c r="AX20" s="18" t="str">
        <f aca="false">IF(AND(ISNUMBER($E20),ISNUMBER($F20)),IF($F20=0,IF(AND(AX$18&lt;=$E20,AX$18+1&gt;$E20),2,""),IF(AND(AX$18&lt;$E20+$F20,AX$18+1&gt;$E20),1,"")),"")</f>
        <v/>
      </c>
      <c r="AY20" s="18" t="str">
        <f aca="false">IF(AND(ISNUMBER($E20),ISNUMBER($F20)),IF($F20=0,IF(AND(AY$18&lt;=$E20,AY$18+1&gt;$E20),2,""),IF(AND(AY$18&lt;$E20+$F20,AY$18+1&gt;$E20),1,"")),"")</f>
        <v/>
      </c>
      <c r="AZ20" s="18" t="str">
        <f aca="false">IF(AND(ISNUMBER($E20),ISNUMBER($F20)),IF($F20=0,IF(AND(AZ$18&lt;=$E20,AZ$18+1&gt;$E20),2,""),IF(AND(AZ$18&lt;$E20+$F20,AZ$18+1&gt;$E20),1,"")),"")</f>
        <v/>
      </c>
      <c r="BA20" s="18" t="str">
        <f aca="false">IF(AND(ISNUMBER($E20),ISNUMBER($F20)),IF($F20=0,IF(AND(BA$18&lt;=$E20,BA$18+1&gt;$E20),2,""),IF(AND(BA$18&lt;$E20+$F20,BA$18+1&gt;$E20),1,"")),"")</f>
        <v/>
      </c>
      <c r="BB20" s="18" t="str">
        <f aca="false">IF(AND(ISNUMBER($E20),ISNUMBER($F20)),IF($F20=0,IF(AND(BB$18&lt;=$E20,BB$18+1&gt;$E20),2,""),IF(AND(BB$18&lt;$E20+$F20,BB$18+1&gt;$E20),1,"")),"")</f>
        <v/>
      </c>
      <c r="BC20" s="18" t="str">
        <f aca="false">IF(AND(ISNUMBER($E20),ISNUMBER($F20)),IF($F20=0,IF(AND(BC$18&lt;=$E20,BC$18+1&gt;$E20),2,""),IF(AND(BC$18&lt;$E20+$F20,BC$18+1&gt;$E20),1,"")),"")</f>
        <v/>
      </c>
      <c r="BD20" s="18" t="str">
        <f aca="false">IF(AND(ISNUMBER($E20),ISNUMBER($F20)),IF($F20=0,IF(AND(BD$18&lt;=$E20,BD$18+1&gt;$E20),2,""),IF(AND(BD$18&lt;$E20+$F20,BD$18+1&gt;$E20),1,"")),"")</f>
        <v/>
      </c>
      <c r="BE20" s="18" t="str">
        <f aca="false">IF(AND(ISNUMBER($E20),ISNUMBER($F20)),IF($F20=0,IF(AND(BE$18&lt;=$E20,BE$18+1&gt;$E20),2,""),IF(AND(BE$18&lt;$E20+$F20,BE$18+1&gt;$E20),1,"")),"")</f>
        <v/>
      </c>
      <c r="BF20" s="18" t="str">
        <f aca="false">IF(AND(ISNUMBER($E20),ISNUMBER($F20)),IF($F20=0,IF(AND(BF$18&lt;=$E20,BF$18+1&gt;$E20),2,""),IF(AND(BF$18&lt;$E20+$F20,BF$18+1&gt;$E20),1,"")),"")</f>
        <v/>
      </c>
    </row>
    <row r="21" customFormat="false" ht="15" hidden="false" customHeight="false" outlineLevel="0" collapsed="false">
      <c r="A21" s="12" t="n">
        <v>3</v>
      </c>
      <c r="B21" s="13" t="s">
        <v>66</v>
      </c>
      <c r="C21" s="12" t="s">
        <v>63</v>
      </c>
      <c r="D21" s="12" t="s">
        <v>64</v>
      </c>
      <c r="E21" s="14" t="n">
        <v>0.5</v>
      </c>
      <c r="F21" s="14" t="n">
        <v>1.5</v>
      </c>
      <c r="G21" s="15" t="n">
        <f aca="false">IF(AND(ISNUMBER(E21),ISNUMBER(F21)),E21+F21,"")</f>
        <v>2</v>
      </c>
      <c r="H21" s="16"/>
      <c r="I21" s="12" t="s">
        <v>65</v>
      </c>
      <c r="J21" s="17"/>
      <c r="K21" s="18" t="n">
        <f aca="false">IF(AND(ISNUMBER($E21),ISNUMBER($F21)),IF($F21=0,IF(AND(K$18&lt;=$E21,K$18+1&gt;$E21),2,""),IF(AND(K$18&lt;$E21+$F21,K$18+1&gt;$E21),1,"")),"")</f>
        <v>1</v>
      </c>
      <c r="L21" s="18" t="n">
        <f aca="false">IF(AND(ISNUMBER($E21),ISNUMBER($F21)),IF($F21=0,IF(AND(L$18&lt;=$E21,L$18+1&gt;$E21),2,""),IF(AND(L$18&lt;$E21+$F21,L$18+1&gt;$E21),1,"")),"")</f>
        <v>1</v>
      </c>
      <c r="M21" s="18" t="str">
        <f aca="false">IF(AND(ISNUMBER($E21),ISNUMBER($F21)),IF($F21=0,IF(AND(M$18&lt;=$E21,M$18+1&gt;$E21),2,""),IF(AND(M$18&lt;$E21+$F21,M$18+1&gt;$E21),1,"")),"")</f>
        <v/>
      </c>
      <c r="N21" s="18" t="str">
        <f aca="false">IF(AND(ISNUMBER($E21),ISNUMBER($F21)),IF($F21=0,IF(AND(N$18&lt;=$E21,N$18+1&gt;$E21),2,""),IF(AND(N$18&lt;$E21+$F21,N$18+1&gt;$E21),1,"")),"")</f>
        <v/>
      </c>
      <c r="O21" s="18" t="str">
        <f aca="false">IF(AND(ISNUMBER($E21),ISNUMBER($F21)),IF($F21=0,IF(AND(O$18&lt;=$E21,O$18+1&gt;$E21),2,""),IF(AND(O$18&lt;$E21+$F21,O$18+1&gt;$E21),1,"")),"")</f>
        <v/>
      </c>
      <c r="P21" s="18" t="str">
        <f aca="false">IF(AND(ISNUMBER($E21),ISNUMBER($F21)),IF($F21=0,IF(AND(P$18&lt;=$E21,P$18+1&gt;$E21),2,""),IF(AND(P$18&lt;$E21+$F21,P$18+1&gt;$E21),1,"")),"")</f>
        <v/>
      </c>
      <c r="Q21" s="18" t="str">
        <f aca="false">IF(AND(ISNUMBER($E21),ISNUMBER($F21)),IF($F21=0,IF(AND(Q$18&lt;=$E21,Q$18+1&gt;$E21),2,""),IF(AND(Q$18&lt;$E21+$F21,Q$18+1&gt;$E21),1,"")),"")</f>
        <v/>
      </c>
      <c r="R21" s="18" t="str">
        <f aca="false">IF(AND(ISNUMBER($E21),ISNUMBER($F21)),IF($F21=0,IF(AND(R$18&lt;=$E21,R$18+1&gt;$E21),2,""),IF(AND(R$18&lt;$E21+$F21,R$18+1&gt;$E21),1,"")),"")</f>
        <v/>
      </c>
      <c r="S21" s="18" t="str">
        <f aca="false">IF(AND(ISNUMBER($E21),ISNUMBER($F21)),IF($F21=0,IF(AND(S$18&lt;=$E21,S$18+1&gt;$E21),2,""),IF(AND(S$18&lt;$E21+$F21,S$18+1&gt;$E21),1,"")),"")</f>
        <v/>
      </c>
      <c r="T21" s="18" t="str">
        <f aca="false">IF(AND(ISNUMBER($E21),ISNUMBER($F21)),IF($F21=0,IF(AND(T$18&lt;=$E21,T$18+1&gt;$E21),2,""),IF(AND(T$18&lt;$E21+$F21,T$18+1&gt;$E21),1,"")),"")</f>
        <v/>
      </c>
      <c r="U21" s="18" t="str">
        <f aca="false">IF(AND(ISNUMBER($E21),ISNUMBER($F21)),IF($F21=0,IF(AND(U$18&lt;=$E21,U$18+1&gt;$E21),2,""),IF(AND(U$18&lt;$E21+$F21,U$18+1&gt;$E21),1,"")),"")</f>
        <v/>
      </c>
      <c r="V21" s="18" t="str">
        <f aca="false">IF(AND(ISNUMBER($E21),ISNUMBER($F21)),IF($F21=0,IF(AND(V$18&lt;=$E21,V$18+1&gt;$E21),2,""),IF(AND(V$18&lt;$E21+$F21,V$18+1&gt;$E21),1,"")),"")</f>
        <v/>
      </c>
      <c r="W21" s="18" t="str">
        <f aca="false">IF(AND(ISNUMBER($E21),ISNUMBER($F21)),IF($F21=0,IF(AND(W$18&lt;=$E21,W$18+1&gt;$E21),2,""),IF(AND(W$18&lt;$E21+$F21,W$18+1&gt;$E21),1,"")),"")</f>
        <v/>
      </c>
      <c r="X21" s="18" t="str">
        <f aca="false">IF(AND(ISNUMBER($E21),ISNUMBER($F21)),IF($F21=0,IF(AND(X$18&lt;=$E21,X$18+1&gt;$E21),2,""),IF(AND(X$18&lt;$E21+$F21,X$18+1&gt;$E21),1,"")),"")</f>
        <v/>
      </c>
      <c r="Y21" s="18" t="str">
        <f aca="false">IF(AND(ISNUMBER($E21),ISNUMBER($F21)),IF($F21=0,IF(AND(Y$18&lt;=$E21,Y$18+1&gt;$E21),2,""),IF(AND(Y$18&lt;$E21+$F21,Y$18+1&gt;$E21),1,"")),"")</f>
        <v/>
      </c>
      <c r="Z21" s="18" t="str">
        <f aca="false">IF(AND(ISNUMBER($E21),ISNUMBER($F21)),IF($F21=0,IF(AND(Z$18&lt;=$E21,Z$18+1&gt;$E21),2,""),IF(AND(Z$18&lt;$E21+$F21,Z$18+1&gt;$E21),1,"")),"")</f>
        <v/>
      </c>
      <c r="AA21" s="18" t="str">
        <f aca="false">IF(AND(ISNUMBER($E21),ISNUMBER($F21)),IF($F21=0,IF(AND(AA$18&lt;=$E21,AA$18+1&gt;$E21),2,""),IF(AND(AA$18&lt;$E21+$F21,AA$18+1&gt;$E21),1,"")),"")</f>
        <v/>
      </c>
      <c r="AB21" s="18" t="str">
        <f aca="false">IF(AND(ISNUMBER($E21),ISNUMBER($F21)),IF($F21=0,IF(AND(AB$18&lt;=$E21,AB$18+1&gt;$E21),2,""),IF(AND(AB$18&lt;$E21+$F21,AB$18+1&gt;$E21),1,"")),"")</f>
        <v/>
      </c>
      <c r="AC21" s="18" t="str">
        <f aca="false">IF(AND(ISNUMBER($E21),ISNUMBER($F21)),IF($F21=0,IF(AND(AC$18&lt;=$E21,AC$18+1&gt;$E21),2,""),IF(AND(AC$18&lt;$E21+$F21,AC$18+1&gt;$E21),1,"")),"")</f>
        <v/>
      </c>
      <c r="AD21" s="18" t="str">
        <f aca="false">IF(AND(ISNUMBER($E21),ISNUMBER($F21)),IF($F21=0,IF(AND(AD$18&lt;=$E21,AD$18+1&gt;$E21),2,""),IF(AND(AD$18&lt;$E21+$F21,AD$18+1&gt;$E21),1,"")),"")</f>
        <v/>
      </c>
      <c r="AE21" s="18" t="str">
        <f aca="false">IF(AND(ISNUMBER($E21),ISNUMBER($F21)),IF($F21=0,IF(AND(AE$18&lt;=$E21,AE$18+1&gt;$E21),2,""),IF(AND(AE$18&lt;$E21+$F21,AE$18+1&gt;$E21),1,"")),"")</f>
        <v/>
      </c>
      <c r="AF21" s="18" t="str">
        <f aca="false">IF(AND(ISNUMBER($E21),ISNUMBER($F21)),IF($F21=0,IF(AND(AF$18&lt;=$E21,AF$18+1&gt;$E21),2,""),IF(AND(AF$18&lt;$E21+$F21,AF$18+1&gt;$E21),1,"")),"")</f>
        <v/>
      </c>
      <c r="AG21" s="18" t="str">
        <f aca="false">IF(AND(ISNUMBER($E21),ISNUMBER($F21)),IF($F21=0,IF(AND(AG$18&lt;=$E21,AG$18+1&gt;$E21),2,""),IF(AND(AG$18&lt;$E21+$F21,AG$18+1&gt;$E21),1,"")),"")</f>
        <v/>
      </c>
      <c r="AH21" s="18" t="str">
        <f aca="false">IF(AND(ISNUMBER($E21),ISNUMBER($F21)),IF($F21=0,IF(AND(AH$18&lt;=$E21,AH$18+1&gt;$E21),2,""),IF(AND(AH$18&lt;$E21+$F21,AH$18+1&gt;$E21),1,"")),"")</f>
        <v/>
      </c>
      <c r="AI21" s="18" t="str">
        <f aca="false">IF(AND(ISNUMBER($E21),ISNUMBER($F21)),IF($F21=0,IF(AND(AI$18&lt;=$E21,AI$18+1&gt;$E21),2,""),IF(AND(AI$18&lt;$E21+$F21,AI$18+1&gt;$E21),1,"")),"")</f>
        <v/>
      </c>
      <c r="AJ21" s="18" t="str">
        <f aca="false">IF(AND(ISNUMBER($E21),ISNUMBER($F21)),IF($F21=0,IF(AND(AJ$18&lt;=$E21,AJ$18+1&gt;$E21),2,""),IF(AND(AJ$18&lt;$E21+$F21,AJ$18+1&gt;$E21),1,"")),"")</f>
        <v/>
      </c>
      <c r="AK21" s="18" t="str">
        <f aca="false">IF(AND(ISNUMBER($E21),ISNUMBER($F21)),IF($F21=0,IF(AND(AK$18&lt;=$E21,AK$18+1&gt;$E21),2,""),IF(AND(AK$18&lt;$E21+$F21,AK$18+1&gt;$E21),1,"")),"")</f>
        <v/>
      </c>
      <c r="AL21" s="18" t="str">
        <f aca="false">IF(AND(ISNUMBER($E21),ISNUMBER($F21)),IF($F21=0,IF(AND(AL$18&lt;=$E21,AL$18+1&gt;$E21),2,""),IF(AND(AL$18&lt;$E21+$F21,AL$18+1&gt;$E21),1,"")),"")</f>
        <v/>
      </c>
      <c r="AM21" s="18" t="str">
        <f aca="false">IF(AND(ISNUMBER($E21),ISNUMBER($F21)),IF($F21=0,IF(AND(AM$18&lt;=$E21,AM$18+1&gt;$E21),2,""),IF(AND(AM$18&lt;$E21+$F21,AM$18+1&gt;$E21),1,"")),"")</f>
        <v/>
      </c>
      <c r="AN21" s="18" t="str">
        <f aca="false">IF(AND(ISNUMBER($E21),ISNUMBER($F21)),IF($F21=0,IF(AND(AN$18&lt;=$E21,AN$18+1&gt;$E21),2,""),IF(AND(AN$18&lt;$E21+$F21,AN$18+1&gt;$E21),1,"")),"")</f>
        <v/>
      </c>
      <c r="AO21" s="18" t="str">
        <f aca="false">IF(AND(ISNUMBER($E21),ISNUMBER($F21)),IF($F21=0,IF(AND(AO$18&lt;=$E21,AO$18+1&gt;$E21),2,""),IF(AND(AO$18&lt;$E21+$F21,AO$18+1&gt;$E21),1,"")),"")</f>
        <v/>
      </c>
      <c r="AP21" s="18" t="str">
        <f aca="false">IF(AND(ISNUMBER($E21),ISNUMBER($F21)),IF($F21=0,IF(AND(AP$18&lt;=$E21,AP$18+1&gt;$E21),2,""),IF(AND(AP$18&lt;$E21+$F21,AP$18+1&gt;$E21),1,"")),"")</f>
        <v/>
      </c>
      <c r="AQ21" s="18" t="str">
        <f aca="false">IF(AND(ISNUMBER($E21),ISNUMBER($F21)),IF($F21=0,IF(AND(AQ$18&lt;=$E21,AQ$18+1&gt;$E21),2,""),IF(AND(AQ$18&lt;$E21+$F21,AQ$18+1&gt;$E21),1,"")),"")</f>
        <v/>
      </c>
      <c r="AR21" s="18" t="str">
        <f aca="false">IF(AND(ISNUMBER($E21),ISNUMBER($F21)),IF($F21=0,IF(AND(AR$18&lt;=$E21,AR$18+1&gt;$E21),2,""),IF(AND(AR$18&lt;$E21+$F21,AR$18+1&gt;$E21),1,"")),"")</f>
        <v/>
      </c>
      <c r="AS21" s="18" t="str">
        <f aca="false">IF(AND(ISNUMBER($E21),ISNUMBER($F21)),IF($F21=0,IF(AND(AS$18&lt;=$E21,AS$18+1&gt;$E21),2,""),IF(AND(AS$18&lt;$E21+$F21,AS$18+1&gt;$E21),1,"")),"")</f>
        <v/>
      </c>
      <c r="AT21" s="18" t="str">
        <f aca="false">IF(AND(ISNUMBER($E21),ISNUMBER($F21)),IF($F21=0,IF(AND(AT$18&lt;=$E21,AT$18+1&gt;$E21),2,""),IF(AND(AT$18&lt;$E21+$F21,AT$18+1&gt;$E21),1,"")),"")</f>
        <v/>
      </c>
      <c r="AU21" s="18" t="str">
        <f aca="false">IF(AND(ISNUMBER($E21),ISNUMBER($F21)),IF($F21=0,IF(AND(AU$18&lt;=$E21,AU$18+1&gt;$E21),2,""),IF(AND(AU$18&lt;$E21+$F21,AU$18+1&gt;$E21),1,"")),"")</f>
        <v/>
      </c>
      <c r="AV21" s="18" t="str">
        <f aca="false">IF(AND(ISNUMBER($E21),ISNUMBER($F21)),IF($F21=0,IF(AND(AV$18&lt;=$E21,AV$18+1&gt;$E21),2,""),IF(AND(AV$18&lt;$E21+$F21,AV$18+1&gt;$E21),1,"")),"")</f>
        <v/>
      </c>
      <c r="AW21" s="18" t="str">
        <f aca="false">IF(AND(ISNUMBER($E21),ISNUMBER($F21)),IF($F21=0,IF(AND(AW$18&lt;=$E21,AW$18+1&gt;$E21),2,""),IF(AND(AW$18&lt;$E21+$F21,AW$18+1&gt;$E21),1,"")),"")</f>
        <v/>
      </c>
      <c r="AX21" s="18" t="str">
        <f aca="false">IF(AND(ISNUMBER($E21),ISNUMBER($F21)),IF($F21=0,IF(AND(AX$18&lt;=$E21,AX$18+1&gt;$E21),2,""),IF(AND(AX$18&lt;$E21+$F21,AX$18+1&gt;$E21),1,"")),"")</f>
        <v/>
      </c>
      <c r="AY21" s="18" t="str">
        <f aca="false">IF(AND(ISNUMBER($E21),ISNUMBER($F21)),IF($F21=0,IF(AND(AY$18&lt;=$E21,AY$18+1&gt;$E21),2,""),IF(AND(AY$18&lt;$E21+$F21,AY$18+1&gt;$E21),1,"")),"")</f>
        <v/>
      </c>
      <c r="AZ21" s="18" t="str">
        <f aca="false">IF(AND(ISNUMBER($E21),ISNUMBER($F21)),IF($F21=0,IF(AND(AZ$18&lt;=$E21,AZ$18+1&gt;$E21),2,""),IF(AND(AZ$18&lt;$E21+$F21,AZ$18+1&gt;$E21),1,"")),"")</f>
        <v/>
      </c>
      <c r="BA21" s="18" t="str">
        <f aca="false">IF(AND(ISNUMBER($E21),ISNUMBER($F21)),IF($F21=0,IF(AND(BA$18&lt;=$E21,BA$18+1&gt;$E21),2,""),IF(AND(BA$18&lt;$E21+$F21,BA$18+1&gt;$E21),1,"")),"")</f>
        <v/>
      </c>
      <c r="BB21" s="18" t="str">
        <f aca="false">IF(AND(ISNUMBER($E21),ISNUMBER($F21)),IF($F21=0,IF(AND(BB$18&lt;=$E21,BB$18+1&gt;$E21),2,""),IF(AND(BB$18&lt;$E21+$F21,BB$18+1&gt;$E21),1,"")),"")</f>
        <v/>
      </c>
      <c r="BC21" s="18" t="str">
        <f aca="false">IF(AND(ISNUMBER($E21),ISNUMBER($F21)),IF($F21=0,IF(AND(BC$18&lt;=$E21,BC$18+1&gt;$E21),2,""),IF(AND(BC$18&lt;$E21+$F21,BC$18+1&gt;$E21),1,"")),"")</f>
        <v/>
      </c>
      <c r="BD21" s="18" t="str">
        <f aca="false">IF(AND(ISNUMBER($E21),ISNUMBER($F21)),IF($F21=0,IF(AND(BD$18&lt;=$E21,BD$18+1&gt;$E21),2,""),IF(AND(BD$18&lt;$E21+$F21,BD$18+1&gt;$E21),1,"")),"")</f>
        <v/>
      </c>
      <c r="BE21" s="18" t="str">
        <f aca="false">IF(AND(ISNUMBER($E21),ISNUMBER($F21)),IF($F21=0,IF(AND(BE$18&lt;=$E21,BE$18+1&gt;$E21),2,""),IF(AND(BE$18&lt;$E21+$F21,BE$18+1&gt;$E21),1,"")),"")</f>
        <v/>
      </c>
      <c r="BF21" s="18" t="str">
        <f aca="false">IF(AND(ISNUMBER($E21),ISNUMBER($F21)),IF($F21=0,IF(AND(BF$18&lt;=$E21,BF$18+1&gt;$E21),2,""),IF(AND(BF$18&lt;$E21+$F21,BF$18+1&gt;$E21),1,"")),"")</f>
        <v/>
      </c>
    </row>
    <row r="22" customFormat="false" ht="15" hidden="false" customHeight="false" outlineLevel="0" collapsed="false">
      <c r="A22" s="12" t="n">
        <v>4</v>
      </c>
      <c r="B22" s="13" t="s">
        <v>67</v>
      </c>
      <c r="C22" s="12" t="s">
        <v>63</v>
      </c>
      <c r="D22" s="12" t="s">
        <v>64</v>
      </c>
      <c r="E22" s="14" t="n">
        <v>2</v>
      </c>
      <c r="F22" s="14" t="n">
        <v>1</v>
      </c>
      <c r="G22" s="15" t="n">
        <f aca="false">IF(AND(ISNUMBER(E22),ISNUMBER(F22)),E22+F22,"")</f>
        <v>3</v>
      </c>
      <c r="H22" s="16"/>
      <c r="I22" s="12" t="s">
        <v>68</v>
      </c>
      <c r="J22" s="17"/>
      <c r="K22" s="18" t="str">
        <f aca="false">IF(AND(ISNUMBER($E22),ISNUMBER($F22)),IF($F22=0,IF(AND(K$18&lt;=$E22,K$18+1&gt;$E22),2,""),IF(AND(K$18&lt;$E22+$F22,K$18+1&gt;$E22),1,"")),"")</f>
        <v/>
      </c>
      <c r="L22" s="18" t="str">
        <f aca="false">IF(AND(ISNUMBER($E22),ISNUMBER($F22)),IF($F22=0,IF(AND(L$18&lt;=$E22,L$18+1&gt;$E22),2,""),IF(AND(L$18&lt;$E22+$F22,L$18+1&gt;$E22),1,"")),"")</f>
        <v/>
      </c>
      <c r="M22" s="18" t="n">
        <f aca="false">IF(AND(ISNUMBER($E22),ISNUMBER($F22)),IF($F22=0,IF(AND(M$18&lt;=$E22,M$18+1&gt;$E22),2,""),IF(AND(M$18&lt;$E22+$F22,M$18+1&gt;$E22),1,"")),"")</f>
        <v>1</v>
      </c>
      <c r="N22" s="18" t="str">
        <f aca="false">IF(AND(ISNUMBER($E22),ISNUMBER($F22)),IF($F22=0,IF(AND(N$18&lt;=$E22,N$18+1&gt;$E22),2,""),IF(AND(N$18&lt;$E22+$F22,N$18+1&gt;$E22),1,"")),"")</f>
        <v/>
      </c>
      <c r="O22" s="18" t="str">
        <f aca="false">IF(AND(ISNUMBER($E22),ISNUMBER($F22)),IF($F22=0,IF(AND(O$18&lt;=$E22,O$18+1&gt;$E22),2,""),IF(AND(O$18&lt;$E22+$F22,O$18+1&gt;$E22),1,"")),"")</f>
        <v/>
      </c>
      <c r="P22" s="18" t="str">
        <f aca="false">IF(AND(ISNUMBER($E22),ISNUMBER($F22)),IF($F22=0,IF(AND(P$18&lt;=$E22,P$18+1&gt;$E22),2,""),IF(AND(P$18&lt;$E22+$F22,P$18+1&gt;$E22),1,"")),"")</f>
        <v/>
      </c>
      <c r="Q22" s="18" t="str">
        <f aca="false">IF(AND(ISNUMBER($E22),ISNUMBER($F22)),IF($F22=0,IF(AND(Q$18&lt;=$E22,Q$18+1&gt;$E22),2,""),IF(AND(Q$18&lt;$E22+$F22,Q$18+1&gt;$E22),1,"")),"")</f>
        <v/>
      </c>
      <c r="R22" s="18" t="str">
        <f aca="false">IF(AND(ISNUMBER($E22),ISNUMBER($F22)),IF($F22=0,IF(AND(R$18&lt;=$E22,R$18+1&gt;$E22),2,""),IF(AND(R$18&lt;$E22+$F22,R$18+1&gt;$E22),1,"")),"")</f>
        <v/>
      </c>
      <c r="S22" s="18" t="str">
        <f aca="false">IF(AND(ISNUMBER($E22),ISNUMBER($F22)),IF($F22=0,IF(AND(S$18&lt;=$E22,S$18+1&gt;$E22),2,""),IF(AND(S$18&lt;$E22+$F22,S$18+1&gt;$E22),1,"")),"")</f>
        <v/>
      </c>
      <c r="T22" s="18" t="str">
        <f aca="false">IF(AND(ISNUMBER($E22),ISNUMBER($F22)),IF($F22=0,IF(AND(T$18&lt;=$E22,T$18+1&gt;$E22),2,""),IF(AND(T$18&lt;$E22+$F22,T$18+1&gt;$E22),1,"")),"")</f>
        <v/>
      </c>
      <c r="U22" s="18" t="str">
        <f aca="false">IF(AND(ISNUMBER($E22),ISNUMBER($F22)),IF($F22=0,IF(AND(U$18&lt;=$E22,U$18+1&gt;$E22),2,""),IF(AND(U$18&lt;$E22+$F22,U$18+1&gt;$E22),1,"")),"")</f>
        <v/>
      </c>
      <c r="V22" s="18" t="str">
        <f aca="false">IF(AND(ISNUMBER($E22),ISNUMBER($F22)),IF($F22=0,IF(AND(V$18&lt;=$E22,V$18+1&gt;$E22),2,""),IF(AND(V$18&lt;$E22+$F22,V$18+1&gt;$E22),1,"")),"")</f>
        <v/>
      </c>
      <c r="W22" s="18" t="str">
        <f aca="false">IF(AND(ISNUMBER($E22),ISNUMBER($F22)),IF($F22=0,IF(AND(W$18&lt;=$E22,W$18+1&gt;$E22),2,""),IF(AND(W$18&lt;$E22+$F22,W$18+1&gt;$E22),1,"")),"")</f>
        <v/>
      </c>
      <c r="X22" s="18" t="str">
        <f aca="false">IF(AND(ISNUMBER($E22),ISNUMBER($F22)),IF($F22=0,IF(AND(X$18&lt;=$E22,X$18+1&gt;$E22),2,""),IF(AND(X$18&lt;$E22+$F22,X$18+1&gt;$E22),1,"")),"")</f>
        <v/>
      </c>
      <c r="Y22" s="18" t="str">
        <f aca="false">IF(AND(ISNUMBER($E22),ISNUMBER($F22)),IF($F22=0,IF(AND(Y$18&lt;=$E22,Y$18+1&gt;$E22),2,""),IF(AND(Y$18&lt;$E22+$F22,Y$18+1&gt;$E22),1,"")),"")</f>
        <v/>
      </c>
      <c r="Z22" s="18" t="str">
        <f aca="false">IF(AND(ISNUMBER($E22),ISNUMBER($F22)),IF($F22=0,IF(AND(Z$18&lt;=$E22,Z$18+1&gt;$E22),2,""),IF(AND(Z$18&lt;$E22+$F22,Z$18+1&gt;$E22),1,"")),"")</f>
        <v/>
      </c>
      <c r="AA22" s="18" t="str">
        <f aca="false">IF(AND(ISNUMBER($E22),ISNUMBER($F22)),IF($F22=0,IF(AND(AA$18&lt;=$E22,AA$18+1&gt;$E22),2,""),IF(AND(AA$18&lt;$E22+$F22,AA$18+1&gt;$E22),1,"")),"")</f>
        <v/>
      </c>
      <c r="AB22" s="18" t="str">
        <f aca="false">IF(AND(ISNUMBER($E22),ISNUMBER($F22)),IF($F22=0,IF(AND(AB$18&lt;=$E22,AB$18+1&gt;$E22),2,""),IF(AND(AB$18&lt;$E22+$F22,AB$18+1&gt;$E22),1,"")),"")</f>
        <v/>
      </c>
      <c r="AC22" s="18" t="str">
        <f aca="false">IF(AND(ISNUMBER($E22),ISNUMBER($F22)),IF($F22=0,IF(AND(AC$18&lt;=$E22,AC$18+1&gt;$E22),2,""),IF(AND(AC$18&lt;$E22+$F22,AC$18+1&gt;$E22),1,"")),"")</f>
        <v/>
      </c>
      <c r="AD22" s="18" t="str">
        <f aca="false">IF(AND(ISNUMBER($E22),ISNUMBER($F22)),IF($F22=0,IF(AND(AD$18&lt;=$E22,AD$18+1&gt;$E22),2,""),IF(AND(AD$18&lt;$E22+$F22,AD$18+1&gt;$E22),1,"")),"")</f>
        <v/>
      </c>
      <c r="AE22" s="18" t="str">
        <f aca="false">IF(AND(ISNUMBER($E22),ISNUMBER($F22)),IF($F22=0,IF(AND(AE$18&lt;=$E22,AE$18+1&gt;$E22),2,""),IF(AND(AE$18&lt;$E22+$F22,AE$18+1&gt;$E22),1,"")),"")</f>
        <v/>
      </c>
      <c r="AF22" s="18" t="str">
        <f aca="false">IF(AND(ISNUMBER($E22),ISNUMBER($F22)),IF($F22=0,IF(AND(AF$18&lt;=$E22,AF$18+1&gt;$E22),2,""),IF(AND(AF$18&lt;$E22+$F22,AF$18+1&gt;$E22),1,"")),"")</f>
        <v/>
      </c>
      <c r="AG22" s="18" t="str">
        <f aca="false">IF(AND(ISNUMBER($E22),ISNUMBER($F22)),IF($F22=0,IF(AND(AG$18&lt;=$E22,AG$18+1&gt;$E22),2,""),IF(AND(AG$18&lt;$E22+$F22,AG$18+1&gt;$E22),1,"")),"")</f>
        <v/>
      </c>
      <c r="AH22" s="18" t="str">
        <f aca="false">IF(AND(ISNUMBER($E22),ISNUMBER($F22)),IF($F22=0,IF(AND(AH$18&lt;=$E22,AH$18+1&gt;$E22),2,""),IF(AND(AH$18&lt;$E22+$F22,AH$18+1&gt;$E22),1,"")),"")</f>
        <v/>
      </c>
      <c r="AI22" s="18" t="str">
        <f aca="false">IF(AND(ISNUMBER($E22),ISNUMBER($F22)),IF($F22=0,IF(AND(AI$18&lt;=$E22,AI$18+1&gt;$E22),2,""),IF(AND(AI$18&lt;$E22+$F22,AI$18+1&gt;$E22),1,"")),"")</f>
        <v/>
      </c>
      <c r="AJ22" s="18" t="str">
        <f aca="false">IF(AND(ISNUMBER($E22),ISNUMBER($F22)),IF($F22=0,IF(AND(AJ$18&lt;=$E22,AJ$18+1&gt;$E22),2,""),IF(AND(AJ$18&lt;$E22+$F22,AJ$18+1&gt;$E22),1,"")),"")</f>
        <v/>
      </c>
      <c r="AK22" s="18" t="str">
        <f aca="false">IF(AND(ISNUMBER($E22),ISNUMBER($F22)),IF($F22=0,IF(AND(AK$18&lt;=$E22,AK$18+1&gt;$E22),2,""),IF(AND(AK$18&lt;$E22+$F22,AK$18+1&gt;$E22),1,"")),"")</f>
        <v/>
      </c>
      <c r="AL22" s="18" t="str">
        <f aca="false">IF(AND(ISNUMBER($E22),ISNUMBER($F22)),IF($F22=0,IF(AND(AL$18&lt;=$E22,AL$18+1&gt;$E22),2,""),IF(AND(AL$18&lt;$E22+$F22,AL$18+1&gt;$E22),1,"")),"")</f>
        <v/>
      </c>
      <c r="AM22" s="18" t="str">
        <f aca="false">IF(AND(ISNUMBER($E22),ISNUMBER($F22)),IF($F22=0,IF(AND(AM$18&lt;=$E22,AM$18+1&gt;$E22),2,""),IF(AND(AM$18&lt;$E22+$F22,AM$18+1&gt;$E22),1,"")),"")</f>
        <v/>
      </c>
      <c r="AN22" s="18" t="str">
        <f aca="false">IF(AND(ISNUMBER($E22),ISNUMBER($F22)),IF($F22=0,IF(AND(AN$18&lt;=$E22,AN$18+1&gt;$E22),2,""),IF(AND(AN$18&lt;$E22+$F22,AN$18+1&gt;$E22),1,"")),"")</f>
        <v/>
      </c>
      <c r="AO22" s="18" t="str">
        <f aca="false">IF(AND(ISNUMBER($E22),ISNUMBER($F22)),IF($F22=0,IF(AND(AO$18&lt;=$E22,AO$18+1&gt;$E22),2,""),IF(AND(AO$18&lt;$E22+$F22,AO$18+1&gt;$E22),1,"")),"")</f>
        <v/>
      </c>
      <c r="AP22" s="18" t="str">
        <f aca="false">IF(AND(ISNUMBER($E22),ISNUMBER($F22)),IF($F22=0,IF(AND(AP$18&lt;=$E22,AP$18+1&gt;$E22),2,""),IF(AND(AP$18&lt;$E22+$F22,AP$18+1&gt;$E22),1,"")),"")</f>
        <v/>
      </c>
      <c r="AQ22" s="18" t="str">
        <f aca="false">IF(AND(ISNUMBER($E22),ISNUMBER($F22)),IF($F22=0,IF(AND(AQ$18&lt;=$E22,AQ$18+1&gt;$E22),2,""),IF(AND(AQ$18&lt;$E22+$F22,AQ$18+1&gt;$E22),1,"")),"")</f>
        <v/>
      </c>
      <c r="AR22" s="18" t="str">
        <f aca="false">IF(AND(ISNUMBER($E22),ISNUMBER($F22)),IF($F22=0,IF(AND(AR$18&lt;=$E22,AR$18+1&gt;$E22),2,""),IF(AND(AR$18&lt;$E22+$F22,AR$18+1&gt;$E22),1,"")),"")</f>
        <v/>
      </c>
      <c r="AS22" s="18" t="str">
        <f aca="false">IF(AND(ISNUMBER($E22),ISNUMBER($F22)),IF($F22=0,IF(AND(AS$18&lt;=$E22,AS$18+1&gt;$E22),2,""),IF(AND(AS$18&lt;$E22+$F22,AS$18+1&gt;$E22),1,"")),"")</f>
        <v/>
      </c>
      <c r="AT22" s="18" t="str">
        <f aca="false">IF(AND(ISNUMBER($E22),ISNUMBER($F22)),IF($F22=0,IF(AND(AT$18&lt;=$E22,AT$18+1&gt;$E22),2,""),IF(AND(AT$18&lt;$E22+$F22,AT$18+1&gt;$E22),1,"")),"")</f>
        <v/>
      </c>
      <c r="AU22" s="18" t="str">
        <f aca="false">IF(AND(ISNUMBER($E22),ISNUMBER($F22)),IF($F22=0,IF(AND(AU$18&lt;=$E22,AU$18+1&gt;$E22),2,""),IF(AND(AU$18&lt;$E22+$F22,AU$18+1&gt;$E22),1,"")),"")</f>
        <v/>
      </c>
      <c r="AV22" s="18" t="str">
        <f aca="false">IF(AND(ISNUMBER($E22),ISNUMBER($F22)),IF($F22=0,IF(AND(AV$18&lt;=$E22,AV$18+1&gt;$E22),2,""),IF(AND(AV$18&lt;$E22+$F22,AV$18+1&gt;$E22),1,"")),"")</f>
        <v/>
      </c>
      <c r="AW22" s="18" t="str">
        <f aca="false">IF(AND(ISNUMBER($E22),ISNUMBER($F22)),IF($F22=0,IF(AND(AW$18&lt;=$E22,AW$18+1&gt;$E22),2,""),IF(AND(AW$18&lt;$E22+$F22,AW$18+1&gt;$E22),1,"")),"")</f>
        <v/>
      </c>
      <c r="AX22" s="18" t="str">
        <f aca="false">IF(AND(ISNUMBER($E22),ISNUMBER($F22)),IF($F22=0,IF(AND(AX$18&lt;=$E22,AX$18+1&gt;$E22),2,""),IF(AND(AX$18&lt;$E22+$F22,AX$18+1&gt;$E22),1,"")),"")</f>
        <v/>
      </c>
      <c r="AY22" s="18" t="str">
        <f aca="false">IF(AND(ISNUMBER($E22),ISNUMBER($F22)),IF($F22=0,IF(AND(AY$18&lt;=$E22,AY$18+1&gt;$E22),2,""),IF(AND(AY$18&lt;$E22+$F22,AY$18+1&gt;$E22),1,"")),"")</f>
        <v/>
      </c>
      <c r="AZ22" s="18" t="str">
        <f aca="false">IF(AND(ISNUMBER($E22),ISNUMBER($F22)),IF($F22=0,IF(AND(AZ$18&lt;=$E22,AZ$18+1&gt;$E22),2,""),IF(AND(AZ$18&lt;$E22+$F22,AZ$18+1&gt;$E22),1,"")),"")</f>
        <v/>
      </c>
      <c r="BA22" s="18" t="str">
        <f aca="false">IF(AND(ISNUMBER($E22),ISNUMBER($F22)),IF($F22=0,IF(AND(BA$18&lt;=$E22,BA$18+1&gt;$E22),2,""),IF(AND(BA$18&lt;$E22+$F22,BA$18+1&gt;$E22),1,"")),"")</f>
        <v/>
      </c>
      <c r="BB22" s="18" t="str">
        <f aca="false">IF(AND(ISNUMBER($E22),ISNUMBER($F22)),IF($F22=0,IF(AND(BB$18&lt;=$E22,BB$18+1&gt;$E22),2,""),IF(AND(BB$18&lt;$E22+$F22,BB$18+1&gt;$E22),1,"")),"")</f>
        <v/>
      </c>
      <c r="BC22" s="18" t="str">
        <f aca="false">IF(AND(ISNUMBER($E22),ISNUMBER($F22)),IF($F22=0,IF(AND(BC$18&lt;=$E22,BC$18+1&gt;$E22),2,""),IF(AND(BC$18&lt;$E22+$F22,BC$18+1&gt;$E22),1,"")),"")</f>
        <v/>
      </c>
      <c r="BD22" s="18" t="str">
        <f aca="false">IF(AND(ISNUMBER($E22),ISNUMBER($F22)),IF($F22=0,IF(AND(BD$18&lt;=$E22,BD$18+1&gt;$E22),2,""),IF(AND(BD$18&lt;$E22+$F22,BD$18+1&gt;$E22),1,"")),"")</f>
        <v/>
      </c>
      <c r="BE22" s="18" t="str">
        <f aca="false">IF(AND(ISNUMBER($E22),ISNUMBER($F22)),IF($F22=0,IF(AND(BE$18&lt;=$E22,BE$18+1&gt;$E22),2,""),IF(AND(BE$18&lt;$E22+$F22,BE$18+1&gt;$E22),1,"")),"")</f>
        <v/>
      </c>
      <c r="BF22" s="18" t="str">
        <f aca="false">IF(AND(ISNUMBER($E22),ISNUMBER($F22)),IF($F22=0,IF(AND(BF$18&lt;=$E22,BF$18+1&gt;$E22),2,""),IF(AND(BF$18&lt;$E22+$F22,BF$18+1&gt;$E22),1,"")),"")</f>
        <v/>
      </c>
    </row>
    <row r="23" customFormat="false" ht="15" hidden="false" customHeight="false" outlineLevel="0" collapsed="false">
      <c r="A23" s="12" t="n">
        <v>5</v>
      </c>
      <c r="B23" s="19" t="s">
        <v>69</v>
      </c>
      <c r="C23" s="12" t="s">
        <v>63</v>
      </c>
      <c r="D23" s="12" t="s">
        <v>64</v>
      </c>
      <c r="E23" s="9" t="n">
        <f aca="false">C12</f>
        <v>3</v>
      </c>
      <c r="F23" s="14" t="n">
        <v>0</v>
      </c>
      <c r="G23" s="15" t="n">
        <f aca="false">IF(AND(ISNUMBER(E23),ISNUMBER(F23)),E23+F23,"")</f>
        <v>3</v>
      </c>
      <c r="H23" s="16"/>
      <c r="I23" s="12" t="s">
        <v>70</v>
      </c>
      <c r="J23" s="12" t="str">
        <f aca="false">IF(AND(ISNUMBER(E23),ISNUMBER(C6)),IF(E23&lt;=IF(C7="Furnizor",C8,3),"✓ S1 în plafon","✗ S1 peste plafon"),"")</f>
        <v>✓ S1 în plafon</v>
      </c>
      <c r="K23" s="18" t="str">
        <f aca="false">IF(AND(ISNUMBER($E23),ISNUMBER($F23)),IF($F23=0,IF(AND(K$18&lt;=$E23,K$18+1&gt;$E23),2,""),IF(AND(K$18&lt;$E23+$F23,K$18+1&gt;$E23),1,"")),"")</f>
        <v/>
      </c>
      <c r="L23" s="18" t="str">
        <f aca="false">IF(AND(ISNUMBER($E23),ISNUMBER($F23)),IF($F23=0,IF(AND(L$18&lt;=$E23,L$18+1&gt;$E23),2,""),IF(AND(L$18&lt;$E23+$F23,L$18+1&gt;$E23),1,"")),"")</f>
        <v/>
      </c>
      <c r="M23" s="18" t="str">
        <f aca="false">IF(AND(ISNUMBER($E23),ISNUMBER($F23)),IF($F23=0,IF(AND(M$18&lt;=$E23,M$18+1&gt;$E23),2,""),IF(AND(M$18&lt;$E23+$F23,M$18+1&gt;$E23),1,"")),"")</f>
        <v/>
      </c>
      <c r="N23" s="18" t="n">
        <f aca="false">IF(AND(ISNUMBER($E23),ISNUMBER($F23)),IF($F23=0,IF(AND(N$18&lt;=$E23,N$18+1&gt;$E23),2,""),IF(AND(N$18&lt;$E23+$F23,N$18+1&gt;$E23),1,"")),"")</f>
        <v>2</v>
      </c>
      <c r="O23" s="18" t="str">
        <f aca="false">IF(AND(ISNUMBER($E23),ISNUMBER($F23)),IF($F23=0,IF(AND(O$18&lt;=$E23,O$18+1&gt;$E23),2,""),IF(AND(O$18&lt;$E23+$F23,O$18+1&gt;$E23),1,"")),"")</f>
        <v/>
      </c>
      <c r="P23" s="18" t="str">
        <f aca="false">IF(AND(ISNUMBER($E23),ISNUMBER($F23)),IF($F23=0,IF(AND(P$18&lt;=$E23,P$18+1&gt;$E23),2,""),IF(AND(P$18&lt;$E23+$F23,P$18+1&gt;$E23),1,"")),"")</f>
        <v/>
      </c>
      <c r="Q23" s="18" t="str">
        <f aca="false">IF(AND(ISNUMBER($E23),ISNUMBER($F23)),IF($F23=0,IF(AND(Q$18&lt;=$E23,Q$18+1&gt;$E23),2,""),IF(AND(Q$18&lt;$E23+$F23,Q$18+1&gt;$E23),1,"")),"")</f>
        <v/>
      </c>
      <c r="R23" s="18" t="str">
        <f aca="false">IF(AND(ISNUMBER($E23),ISNUMBER($F23)),IF($F23=0,IF(AND(R$18&lt;=$E23,R$18+1&gt;$E23),2,""),IF(AND(R$18&lt;$E23+$F23,R$18+1&gt;$E23),1,"")),"")</f>
        <v/>
      </c>
      <c r="S23" s="18" t="str">
        <f aca="false">IF(AND(ISNUMBER($E23),ISNUMBER($F23)),IF($F23=0,IF(AND(S$18&lt;=$E23,S$18+1&gt;$E23),2,""),IF(AND(S$18&lt;$E23+$F23,S$18+1&gt;$E23),1,"")),"")</f>
        <v/>
      </c>
      <c r="T23" s="18" t="str">
        <f aca="false">IF(AND(ISNUMBER($E23),ISNUMBER($F23)),IF($F23=0,IF(AND(T$18&lt;=$E23,T$18+1&gt;$E23),2,""),IF(AND(T$18&lt;$E23+$F23,T$18+1&gt;$E23),1,"")),"")</f>
        <v/>
      </c>
      <c r="U23" s="18" t="str">
        <f aca="false">IF(AND(ISNUMBER($E23),ISNUMBER($F23)),IF($F23=0,IF(AND(U$18&lt;=$E23,U$18+1&gt;$E23),2,""),IF(AND(U$18&lt;$E23+$F23,U$18+1&gt;$E23),1,"")),"")</f>
        <v/>
      </c>
      <c r="V23" s="18" t="str">
        <f aca="false">IF(AND(ISNUMBER($E23),ISNUMBER($F23)),IF($F23=0,IF(AND(V$18&lt;=$E23,V$18+1&gt;$E23),2,""),IF(AND(V$18&lt;$E23+$F23,V$18+1&gt;$E23),1,"")),"")</f>
        <v/>
      </c>
      <c r="W23" s="18" t="str">
        <f aca="false">IF(AND(ISNUMBER($E23),ISNUMBER($F23)),IF($F23=0,IF(AND(W$18&lt;=$E23,W$18+1&gt;$E23),2,""),IF(AND(W$18&lt;$E23+$F23,W$18+1&gt;$E23),1,"")),"")</f>
        <v/>
      </c>
      <c r="X23" s="18" t="str">
        <f aca="false">IF(AND(ISNUMBER($E23),ISNUMBER($F23)),IF($F23=0,IF(AND(X$18&lt;=$E23,X$18+1&gt;$E23),2,""),IF(AND(X$18&lt;$E23+$F23,X$18+1&gt;$E23),1,"")),"")</f>
        <v/>
      </c>
      <c r="Y23" s="18" t="str">
        <f aca="false">IF(AND(ISNUMBER($E23),ISNUMBER($F23)),IF($F23=0,IF(AND(Y$18&lt;=$E23,Y$18+1&gt;$E23),2,""),IF(AND(Y$18&lt;$E23+$F23,Y$18+1&gt;$E23),1,"")),"")</f>
        <v/>
      </c>
      <c r="Z23" s="18" t="str">
        <f aca="false">IF(AND(ISNUMBER($E23),ISNUMBER($F23)),IF($F23=0,IF(AND(Z$18&lt;=$E23,Z$18+1&gt;$E23),2,""),IF(AND(Z$18&lt;$E23+$F23,Z$18+1&gt;$E23),1,"")),"")</f>
        <v/>
      </c>
      <c r="AA23" s="18" t="str">
        <f aca="false">IF(AND(ISNUMBER($E23),ISNUMBER($F23)),IF($F23=0,IF(AND(AA$18&lt;=$E23,AA$18+1&gt;$E23),2,""),IF(AND(AA$18&lt;$E23+$F23,AA$18+1&gt;$E23),1,"")),"")</f>
        <v/>
      </c>
      <c r="AB23" s="18" t="str">
        <f aca="false">IF(AND(ISNUMBER($E23),ISNUMBER($F23)),IF($F23=0,IF(AND(AB$18&lt;=$E23,AB$18+1&gt;$E23),2,""),IF(AND(AB$18&lt;$E23+$F23,AB$18+1&gt;$E23),1,"")),"")</f>
        <v/>
      </c>
      <c r="AC23" s="18" t="str">
        <f aca="false">IF(AND(ISNUMBER($E23),ISNUMBER($F23)),IF($F23=0,IF(AND(AC$18&lt;=$E23,AC$18+1&gt;$E23),2,""),IF(AND(AC$18&lt;$E23+$F23,AC$18+1&gt;$E23),1,"")),"")</f>
        <v/>
      </c>
      <c r="AD23" s="18" t="str">
        <f aca="false">IF(AND(ISNUMBER($E23),ISNUMBER($F23)),IF($F23=0,IF(AND(AD$18&lt;=$E23,AD$18+1&gt;$E23),2,""),IF(AND(AD$18&lt;$E23+$F23,AD$18+1&gt;$E23),1,"")),"")</f>
        <v/>
      </c>
      <c r="AE23" s="18" t="str">
        <f aca="false">IF(AND(ISNUMBER($E23),ISNUMBER($F23)),IF($F23=0,IF(AND(AE$18&lt;=$E23,AE$18+1&gt;$E23),2,""),IF(AND(AE$18&lt;$E23+$F23,AE$18+1&gt;$E23),1,"")),"")</f>
        <v/>
      </c>
      <c r="AF23" s="18" t="str">
        <f aca="false">IF(AND(ISNUMBER($E23),ISNUMBER($F23)),IF($F23=0,IF(AND(AF$18&lt;=$E23,AF$18+1&gt;$E23),2,""),IF(AND(AF$18&lt;$E23+$F23,AF$18+1&gt;$E23),1,"")),"")</f>
        <v/>
      </c>
      <c r="AG23" s="18" t="str">
        <f aca="false">IF(AND(ISNUMBER($E23),ISNUMBER($F23)),IF($F23=0,IF(AND(AG$18&lt;=$E23,AG$18+1&gt;$E23),2,""),IF(AND(AG$18&lt;$E23+$F23,AG$18+1&gt;$E23),1,"")),"")</f>
        <v/>
      </c>
      <c r="AH23" s="18" t="str">
        <f aca="false">IF(AND(ISNUMBER($E23),ISNUMBER($F23)),IF($F23=0,IF(AND(AH$18&lt;=$E23,AH$18+1&gt;$E23),2,""),IF(AND(AH$18&lt;$E23+$F23,AH$18+1&gt;$E23),1,"")),"")</f>
        <v/>
      </c>
      <c r="AI23" s="18" t="str">
        <f aca="false">IF(AND(ISNUMBER($E23),ISNUMBER($F23)),IF($F23=0,IF(AND(AI$18&lt;=$E23,AI$18+1&gt;$E23),2,""),IF(AND(AI$18&lt;$E23+$F23,AI$18+1&gt;$E23),1,"")),"")</f>
        <v/>
      </c>
      <c r="AJ23" s="18" t="str">
        <f aca="false">IF(AND(ISNUMBER($E23),ISNUMBER($F23)),IF($F23=0,IF(AND(AJ$18&lt;=$E23,AJ$18+1&gt;$E23),2,""),IF(AND(AJ$18&lt;$E23+$F23,AJ$18+1&gt;$E23),1,"")),"")</f>
        <v/>
      </c>
      <c r="AK23" s="18" t="str">
        <f aca="false">IF(AND(ISNUMBER($E23),ISNUMBER($F23)),IF($F23=0,IF(AND(AK$18&lt;=$E23,AK$18+1&gt;$E23),2,""),IF(AND(AK$18&lt;$E23+$F23,AK$18+1&gt;$E23),1,"")),"")</f>
        <v/>
      </c>
      <c r="AL23" s="18" t="str">
        <f aca="false">IF(AND(ISNUMBER($E23),ISNUMBER($F23)),IF($F23=0,IF(AND(AL$18&lt;=$E23,AL$18+1&gt;$E23),2,""),IF(AND(AL$18&lt;$E23+$F23,AL$18+1&gt;$E23),1,"")),"")</f>
        <v/>
      </c>
      <c r="AM23" s="18" t="str">
        <f aca="false">IF(AND(ISNUMBER($E23),ISNUMBER($F23)),IF($F23=0,IF(AND(AM$18&lt;=$E23,AM$18+1&gt;$E23),2,""),IF(AND(AM$18&lt;$E23+$F23,AM$18+1&gt;$E23),1,"")),"")</f>
        <v/>
      </c>
      <c r="AN23" s="18" t="str">
        <f aca="false">IF(AND(ISNUMBER($E23),ISNUMBER($F23)),IF($F23=0,IF(AND(AN$18&lt;=$E23,AN$18+1&gt;$E23),2,""),IF(AND(AN$18&lt;$E23+$F23,AN$18+1&gt;$E23),1,"")),"")</f>
        <v/>
      </c>
      <c r="AO23" s="18" t="str">
        <f aca="false">IF(AND(ISNUMBER($E23),ISNUMBER($F23)),IF($F23=0,IF(AND(AO$18&lt;=$E23,AO$18+1&gt;$E23),2,""),IF(AND(AO$18&lt;$E23+$F23,AO$18+1&gt;$E23),1,"")),"")</f>
        <v/>
      </c>
      <c r="AP23" s="18" t="str">
        <f aca="false">IF(AND(ISNUMBER($E23),ISNUMBER($F23)),IF($F23=0,IF(AND(AP$18&lt;=$E23,AP$18+1&gt;$E23),2,""),IF(AND(AP$18&lt;$E23+$F23,AP$18+1&gt;$E23),1,"")),"")</f>
        <v/>
      </c>
      <c r="AQ23" s="18" t="str">
        <f aca="false">IF(AND(ISNUMBER($E23),ISNUMBER($F23)),IF($F23=0,IF(AND(AQ$18&lt;=$E23,AQ$18+1&gt;$E23),2,""),IF(AND(AQ$18&lt;$E23+$F23,AQ$18+1&gt;$E23),1,"")),"")</f>
        <v/>
      </c>
      <c r="AR23" s="18" t="str">
        <f aca="false">IF(AND(ISNUMBER($E23),ISNUMBER($F23)),IF($F23=0,IF(AND(AR$18&lt;=$E23,AR$18+1&gt;$E23),2,""),IF(AND(AR$18&lt;$E23+$F23,AR$18+1&gt;$E23),1,"")),"")</f>
        <v/>
      </c>
      <c r="AS23" s="18" t="str">
        <f aca="false">IF(AND(ISNUMBER($E23),ISNUMBER($F23)),IF($F23=0,IF(AND(AS$18&lt;=$E23,AS$18+1&gt;$E23),2,""),IF(AND(AS$18&lt;$E23+$F23,AS$18+1&gt;$E23),1,"")),"")</f>
        <v/>
      </c>
      <c r="AT23" s="18" t="str">
        <f aca="false">IF(AND(ISNUMBER($E23),ISNUMBER($F23)),IF($F23=0,IF(AND(AT$18&lt;=$E23,AT$18+1&gt;$E23),2,""),IF(AND(AT$18&lt;$E23+$F23,AT$18+1&gt;$E23),1,"")),"")</f>
        <v/>
      </c>
      <c r="AU23" s="18" t="str">
        <f aca="false">IF(AND(ISNUMBER($E23),ISNUMBER($F23)),IF($F23=0,IF(AND(AU$18&lt;=$E23,AU$18+1&gt;$E23),2,""),IF(AND(AU$18&lt;$E23+$F23,AU$18+1&gt;$E23),1,"")),"")</f>
        <v/>
      </c>
      <c r="AV23" s="18" t="str">
        <f aca="false">IF(AND(ISNUMBER($E23),ISNUMBER($F23)),IF($F23=0,IF(AND(AV$18&lt;=$E23,AV$18+1&gt;$E23),2,""),IF(AND(AV$18&lt;$E23+$F23,AV$18+1&gt;$E23),1,"")),"")</f>
        <v/>
      </c>
      <c r="AW23" s="18" t="str">
        <f aca="false">IF(AND(ISNUMBER($E23),ISNUMBER($F23)),IF($F23=0,IF(AND(AW$18&lt;=$E23,AW$18+1&gt;$E23),2,""),IF(AND(AW$18&lt;$E23+$F23,AW$18+1&gt;$E23),1,"")),"")</f>
        <v/>
      </c>
      <c r="AX23" s="18" t="str">
        <f aca="false">IF(AND(ISNUMBER($E23),ISNUMBER($F23)),IF($F23=0,IF(AND(AX$18&lt;=$E23,AX$18+1&gt;$E23),2,""),IF(AND(AX$18&lt;$E23+$F23,AX$18+1&gt;$E23),1,"")),"")</f>
        <v/>
      </c>
      <c r="AY23" s="18" t="str">
        <f aca="false">IF(AND(ISNUMBER($E23),ISNUMBER($F23)),IF($F23=0,IF(AND(AY$18&lt;=$E23,AY$18+1&gt;$E23),2,""),IF(AND(AY$18&lt;$E23+$F23,AY$18+1&gt;$E23),1,"")),"")</f>
        <v/>
      </c>
      <c r="AZ23" s="18" t="str">
        <f aca="false">IF(AND(ISNUMBER($E23),ISNUMBER($F23)),IF($F23=0,IF(AND(AZ$18&lt;=$E23,AZ$18+1&gt;$E23),2,""),IF(AND(AZ$18&lt;$E23+$F23,AZ$18+1&gt;$E23),1,"")),"")</f>
        <v/>
      </c>
      <c r="BA23" s="18" t="str">
        <f aca="false">IF(AND(ISNUMBER($E23),ISNUMBER($F23)),IF($F23=0,IF(AND(BA$18&lt;=$E23,BA$18+1&gt;$E23),2,""),IF(AND(BA$18&lt;$E23+$F23,BA$18+1&gt;$E23),1,"")),"")</f>
        <v/>
      </c>
      <c r="BB23" s="18" t="str">
        <f aca="false">IF(AND(ISNUMBER($E23),ISNUMBER($F23)),IF($F23=0,IF(AND(BB$18&lt;=$E23,BB$18+1&gt;$E23),2,""),IF(AND(BB$18&lt;$E23+$F23,BB$18+1&gt;$E23),1,"")),"")</f>
        <v/>
      </c>
      <c r="BC23" s="18" t="str">
        <f aca="false">IF(AND(ISNUMBER($E23),ISNUMBER($F23)),IF($F23=0,IF(AND(BC$18&lt;=$E23,BC$18+1&gt;$E23),2,""),IF(AND(BC$18&lt;$E23+$F23,BC$18+1&gt;$E23),1,"")),"")</f>
        <v/>
      </c>
      <c r="BD23" s="18" t="str">
        <f aca="false">IF(AND(ISNUMBER($E23),ISNUMBER($F23)),IF($F23=0,IF(AND(BD$18&lt;=$E23,BD$18+1&gt;$E23),2,""),IF(AND(BD$18&lt;$E23+$F23,BD$18+1&gt;$E23),1,"")),"")</f>
        <v/>
      </c>
      <c r="BE23" s="18" t="str">
        <f aca="false">IF(AND(ISNUMBER($E23),ISNUMBER($F23)),IF($F23=0,IF(AND(BE$18&lt;=$E23,BE$18+1&gt;$E23),2,""),IF(AND(BE$18&lt;$E23+$F23,BE$18+1&gt;$E23),1,"")),"")</f>
        <v/>
      </c>
      <c r="BF23" s="18" t="str">
        <f aca="false">IF(AND(ISNUMBER($E23),ISNUMBER($F23)),IF($F23=0,IF(AND(BF$18&lt;=$E23,BF$18+1&gt;$E23),2,""),IF(AND(BF$18&lt;$E23+$F23,BF$18+1&gt;$E23),1,"")),"")</f>
        <v/>
      </c>
    </row>
    <row r="24" customFormat="false" ht="15" hidden="false" customHeight="false" outlineLevel="0" collapsed="false">
      <c r="A24" s="12" t="n">
        <v>6</v>
      </c>
      <c r="B24" s="13" t="s">
        <v>71</v>
      </c>
      <c r="C24" s="12" t="s">
        <v>72</v>
      </c>
      <c r="D24" s="12" t="s">
        <v>73</v>
      </c>
      <c r="E24" s="9" t="n">
        <f aca="false">C12</f>
        <v>3</v>
      </c>
      <c r="F24" s="9" t="n">
        <f aca="false">C10</f>
        <v>5</v>
      </c>
      <c r="G24" s="15" t="n">
        <f aca="false">IF(AND(ISNUMBER(E24),ISNUMBER(F24)),E24+F24,"")</f>
        <v>8</v>
      </c>
      <c r="H24" s="16"/>
      <c r="I24" s="12" t="s">
        <v>70</v>
      </c>
      <c r="J24" s="17"/>
      <c r="K24" s="18" t="str">
        <f aca="false">IF(AND(ISNUMBER($E24),ISNUMBER($F24)),IF($F24=0,IF(AND(K$18&lt;=$E24,K$18+1&gt;$E24),2,""),IF(AND(K$18&lt;$E24+$F24,K$18+1&gt;$E24),1,"")),"")</f>
        <v/>
      </c>
      <c r="L24" s="18" t="str">
        <f aca="false">IF(AND(ISNUMBER($E24),ISNUMBER($F24)),IF($F24=0,IF(AND(L$18&lt;=$E24,L$18+1&gt;$E24),2,""),IF(AND(L$18&lt;$E24+$F24,L$18+1&gt;$E24),1,"")),"")</f>
        <v/>
      </c>
      <c r="M24" s="18" t="str">
        <f aca="false">IF(AND(ISNUMBER($E24),ISNUMBER($F24)),IF($F24=0,IF(AND(M$18&lt;=$E24,M$18+1&gt;$E24),2,""),IF(AND(M$18&lt;$E24+$F24,M$18+1&gt;$E24),1,"")),"")</f>
        <v/>
      </c>
      <c r="N24" s="18" t="n">
        <f aca="false">IF(AND(ISNUMBER($E24),ISNUMBER($F24)),IF($F24=0,IF(AND(N$18&lt;=$E24,N$18+1&gt;$E24),2,""),IF(AND(N$18&lt;$E24+$F24,N$18+1&gt;$E24),1,"")),"")</f>
        <v>1</v>
      </c>
      <c r="O24" s="18" t="n">
        <f aca="false">IF(AND(ISNUMBER($E24),ISNUMBER($F24)),IF($F24=0,IF(AND(O$18&lt;=$E24,O$18+1&gt;$E24),2,""),IF(AND(O$18&lt;$E24+$F24,O$18+1&gt;$E24),1,"")),"")</f>
        <v>1</v>
      </c>
      <c r="P24" s="18" t="n">
        <f aca="false">IF(AND(ISNUMBER($E24),ISNUMBER($F24)),IF($F24=0,IF(AND(P$18&lt;=$E24,P$18+1&gt;$E24),2,""),IF(AND(P$18&lt;$E24+$F24,P$18+1&gt;$E24),1,"")),"")</f>
        <v>1</v>
      </c>
      <c r="Q24" s="18" t="n">
        <f aca="false">IF(AND(ISNUMBER($E24),ISNUMBER($F24)),IF($F24=0,IF(AND(Q$18&lt;=$E24,Q$18+1&gt;$E24),2,""),IF(AND(Q$18&lt;$E24+$F24,Q$18+1&gt;$E24),1,"")),"")</f>
        <v>1</v>
      </c>
      <c r="R24" s="18" t="n">
        <f aca="false">IF(AND(ISNUMBER($E24),ISNUMBER($F24)),IF($F24=0,IF(AND(R$18&lt;=$E24,R$18+1&gt;$E24),2,""),IF(AND(R$18&lt;$E24+$F24,R$18+1&gt;$E24),1,"")),"")</f>
        <v>1</v>
      </c>
      <c r="S24" s="18" t="str">
        <f aca="false">IF(AND(ISNUMBER($E24),ISNUMBER($F24)),IF($F24=0,IF(AND(S$18&lt;=$E24,S$18+1&gt;$E24),2,""),IF(AND(S$18&lt;$E24+$F24,S$18+1&gt;$E24),1,"")),"")</f>
        <v/>
      </c>
      <c r="T24" s="18" t="str">
        <f aca="false">IF(AND(ISNUMBER($E24),ISNUMBER($F24)),IF($F24=0,IF(AND(T$18&lt;=$E24,T$18+1&gt;$E24),2,""),IF(AND(T$18&lt;$E24+$F24,T$18+1&gt;$E24),1,"")),"")</f>
        <v/>
      </c>
      <c r="U24" s="18" t="str">
        <f aca="false">IF(AND(ISNUMBER($E24),ISNUMBER($F24)),IF($F24=0,IF(AND(U$18&lt;=$E24,U$18+1&gt;$E24),2,""),IF(AND(U$18&lt;$E24+$F24,U$18+1&gt;$E24),1,"")),"")</f>
        <v/>
      </c>
      <c r="V24" s="18" t="str">
        <f aca="false">IF(AND(ISNUMBER($E24),ISNUMBER($F24)),IF($F24=0,IF(AND(V$18&lt;=$E24,V$18+1&gt;$E24),2,""),IF(AND(V$18&lt;$E24+$F24,V$18+1&gt;$E24),1,"")),"")</f>
        <v/>
      </c>
      <c r="W24" s="18" t="str">
        <f aca="false">IF(AND(ISNUMBER($E24),ISNUMBER($F24)),IF($F24=0,IF(AND(W$18&lt;=$E24,W$18+1&gt;$E24),2,""),IF(AND(W$18&lt;$E24+$F24,W$18+1&gt;$E24),1,"")),"")</f>
        <v/>
      </c>
      <c r="X24" s="18" t="str">
        <f aca="false">IF(AND(ISNUMBER($E24),ISNUMBER($F24)),IF($F24=0,IF(AND(X$18&lt;=$E24,X$18+1&gt;$E24),2,""),IF(AND(X$18&lt;$E24+$F24,X$18+1&gt;$E24),1,"")),"")</f>
        <v/>
      </c>
      <c r="Y24" s="18" t="str">
        <f aca="false">IF(AND(ISNUMBER($E24),ISNUMBER($F24)),IF($F24=0,IF(AND(Y$18&lt;=$E24,Y$18+1&gt;$E24),2,""),IF(AND(Y$18&lt;$E24+$F24,Y$18+1&gt;$E24),1,"")),"")</f>
        <v/>
      </c>
      <c r="Z24" s="18" t="str">
        <f aca="false">IF(AND(ISNUMBER($E24),ISNUMBER($F24)),IF($F24=0,IF(AND(Z$18&lt;=$E24,Z$18+1&gt;$E24),2,""),IF(AND(Z$18&lt;$E24+$F24,Z$18+1&gt;$E24),1,"")),"")</f>
        <v/>
      </c>
      <c r="AA24" s="18" t="str">
        <f aca="false">IF(AND(ISNUMBER($E24),ISNUMBER($F24)),IF($F24=0,IF(AND(AA$18&lt;=$E24,AA$18+1&gt;$E24),2,""),IF(AND(AA$18&lt;$E24+$F24,AA$18+1&gt;$E24),1,"")),"")</f>
        <v/>
      </c>
      <c r="AB24" s="18" t="str">
        <f aca="false">IF(AND(ISNUMBER($E24),ISNUMBER($F24)),IF($F24=0,IF(AND(AB$18&lt;=$E24,AB$18+1&gt;$E24),2,""),IF(AND(AB$18&lt;$E24+$F24,AB$18+1&gt;$E24),1,"")),"")</f>
        <v/>
      </c>
      <c r="AC24" s="18" t="str">
        <f aca="false">IF(AND(ISNUMBER($E24),ISNUMBER($F24)),IF($F24=0,IF(AND(AC$18&lt;=$E24,AC$18+1&gt;$E24),2,""),IF(AND(AC$18&lt;$E24+$F24,AC$18+1&gt;$E24),1,"")),"")</f>
        <v/>
      </c>
      <c r="AD24" s="18" t="str">
        <f aca="false">IF(AND(ISNUMBER($E24),ISNUMBER($F24)),IF($F24=0,IF(AND(AD$18&lt;=$E24,AD$18+1&gt;$E24),2,""),IF(AND(AD$18&lt;$E24+$F24,AD$18+1&gt;$E24),1,"")),"")</f>
        <v/>
      </c>
      <c r="AE24" s="18" t="str">
        <f aca="false">IF(AND(ISNUMBER($E24),ISNUMBER($F24)),IF($F24=0,IF(AND(AE$18&lt;=$E24,AE$18+1&gt;$E24),2,""),IF(AND(AE$18&lt;$E24+$F24,AE$18+1&gt;$E24),1,"")),"")</f>
        <v/>
      </c>
      <c r="AF24" s="18" t="str">
        <f aca="false">IF(AND(ISNUMBER($E24),ISNUMBER($F24)),IF($F24=0,IF(AND(AF$18&lt;=$E24,AF$18+1&gt;$E24),2,""),IF(AND(AF$18&lt;$E24+$F24,AF$18+1&gt;$E24),1,"")),"")</f>
        <v/>
      </c>
      <c r="AG24" s="18" t="str">
        <f aca="false">IF(AND(ISNUMBER($E24),ISNUMBER($F24)),IF($F24=0,IF(AND(AG$18&lt;=$E24,AG$18+1&gt;$E24),2,""),IF(AND(AG$18&lt;$E24+$F24,AG$18+1&gt;$E24),1,"")),"")</f>
        <v/>
      </c>
      <c r="AH24" s="18" t="str">
        <f aca="false">IF(AND(ISNUMBER($E24),ISNUMBER($F24)),IF($F24=0,IF(AND(AH$18&lt;=$E24,AH$18+1&gt;$E24),2,""),IF(AND(AH$18&lt;$E24+$F24,AH$18+1&gt;$E24),1,"")),"")</f>
        <v/>
      </c>
      <c r="AI24" s="18" t="str">
        <f aca="false">IF(AND(ISNUMBER($E24),ISNUMBER($F24)),IF($F24=0,IF(AND(AI$18&lt;=$E24,AI$18+1&gt;$E24),2,""),IF(AND(AI$18&lt;$E24+$F24,AI$18+1&gt;$E24),1,"")),"")</f>
        <v/>
      </c>
      <c r="AJ24" s="18" t="str">
        <f aca="false">IF(AND(ISNUMBER($E24),ISNUMBER($F24)),IF($F24=0,IF(AND(AJ$18&lt;=$E24,AJ$18+1&gt;$E24),2,""),IF(AND(AJ$18&lt;$E24+$F24,AJ$18+1&gt;$E24),1,"")),"")</f>
        <v/>
      </c>
      <c r="AK24" s="18" t="str">
        <f aca="false">IF(AND(ISNUMBER($E24),ISNUMBER($F24)),IF($F24=0,IF(AND(AK$18&lt;=$E24,AK$18+1&gt;$E24),2,""),IF(AND(AK$18&lt;$E24+$F24,AK$18+1&gt;$E24),1,"")),"")</f>
        <v/>
      </c>
      <c r="AL24" s="18" t="str">
        <f aca="false">IF(AND(ISNUMBER($E24),ISNUMBER($F24)),IF($F24=0,IF(AND(AL$18&lt;=$E24,AL$18+1&gt;$E24),2,""),IF(AND(AL$18&lt;$E24+$F24,AL$18+1&gt;$E24),1,"")),"")</f>
        <v/>
      </c>
      <c r="AM24" s="18" t="str">
        <f aca="false">IF(AND(ISNUMBER($E24),ISNUMBER($F24)),IF($F24=0,IF(AND(AM$18&lt;=$E24,AM$18+1&gt;$E24),2,""),IF(AND(AM$18&lt;$E24+$F24,AM$18+1&gt;$E24),1,"")),"")</f>
        <v/>
      </c>
      <c r="AN24" s="18" t="str">
        <f aca="false">IF(AND(ISNUMBER($E24),ISNUMBER($F24)),IF($F24=0,IF(AND(AN$18&lt;=$E24,AN$18+1&gt;$E24),2,""),IF(AND(AN$18&lt;$E24+$F24,AN$18+1&gt;$E24),1,"")),"")</f>
        <v/>
      </c>
      <c r="AO24" s="18" t="str">
        <f aca="false">IF(AND(ISNUMBER($E24),ISNUMBER($F24)),IF($F24=0,IF(AND(AO$18&lt;=$E24,AO$18+1&gt;$E24),2,""),IF(AND(AO$18&lt;$E24+$F24,AO$18+1&gt;$E24),1,"")),"")</f>
        <v/>
      </c>
      <c r="AP24" s="18" t="str">
        <f aca="false">IF(AND(ISNUMBER($E24),ISNUMBER($F24)),IF($F24=0,IF(AND(AP$18&lt;=$E24,AP$18+1&gt;$E24),2,""),IF(AND(AP$18&lt;$E24+$F24,AP$18+1&gt;$E24),1,"")),"")</f>
        <v/>
      </c>
      <c r="AQ24" s="18" t="str">
        <f aca="false">IF(AND(ISNUMBER($E24),ISNUMBER($F24)),IF($F24=0,IF(AND(AQ$18&lt;=$E24,AQ$18+1&gt;$E24),2,""),IF(AND(AQ$18&lt;$E24+$F24,AQ$18+1&gt;$E24),1,"")),"")</f>
        <v/>
      </c>
      <c r="AR24" s="18" t="str">
        <f aca="false">IF(AND(ISNUMBER($E24),ISNUMBER($F24)),IF($F24=0,IF(AND(AR$18&lt;=$E24,AR$18+1&gt;$E24),2,""),IF(AND(AR$18&lt;$E24+$F24,AR$18+1&gt;$E24),1,"")),"")</f>
        <v/>
      </c>
      <c r="AS24" s="18" t="str">
        <f aca="false">IF(AND(ISNUMBER($E24),ISNUMBER($F24)),IF($F24=0,IF(AND(AS$18&lt;=$E24,AS$18+1&gt;$E24),2,""),IF(AND(AS$18&lt;$E24+$F24,AS$18+1&gt;$E24),1,"")),"")</f>
        <v/>
      </c>
      <c r="AT24" s="18" t="str">
        <f aca="false">IF(AND(ISNUMBER($E24),ISNUMBER($F24)),IF($F24=0,IF(AND(AT$18&lt;=$E24,AT$18+1&gt;$E24),2,""),IF(AND(AT$18&lt;$E24+$F24,AT$18+1&gt;$E24),1,"")),"")</f>
        <v/>
      </c>
      <c r="AU24" s="18" t="str">
        <f aca="false">IF(AND(ISNUMBER($E24),ISNUMBER($F24)),IF($F24=0,IF(AND(AU$18&lt;=$E24,AU$18+1&gt;$E24),2,""),IF(AND(AU$18&lt;$E24+$F24,AU$18+1&gt;$E24),1,"")),"")</f>
        <v/>
      </c>
      <c r="AV24" s="18" t="str">
        <f aca="false">IF(AND(ISNUMBER($E24),ISNUMBER($F24)),IF($F24=0,IF(AND(AV$18&lt;=$E24,AV$18+1&gt;$E24),2,""),IF(AND(AV$18&lt;$E24+$F24,AV$18+1&gt;$E24),1,"")),"")</f>
        <v/>
      </c>
      <c r="AW24" s="18" t="str">
        <f aca="false">IF(AND(ISNUMBER($E24),ISNUMBER($F24)),IF($F24=0,IF(AND(AW$18&lt;=$E24,AW$18+1&gt;$E24),2,""),IF(AND(AW$18&lt;$E24+$F24,AW$18+1&gt;$E24),1,"")),"")</f>
        <v/>
      </c>
      <c r="AX24" s="18" t="str">
        <f aca="false">IF(AND(ISNUMBER($E24),ISNUMBER($F24)),IF($F24=0,IF(AND(AX$18&lt;=$E24,AX$18+1&gt;$E24),2,""),IF(AND(AX$18&lt;$E24+$F24,AX$18+1&gt;$E24),1,"")),"")</f>
        <v/>
      </c>
      <c r="AY24" s="18" t="str">
        <f aca="false">IF(AND(ISNUMBER($E24),ISNUMBER($F24)),IF($F24=0,IF(AND(AY$18&lt;=$E24,AY$18+1&gt;$E24),2,""),IF(AND(AY$18&lt;$E24+$F24,AY$18+1&gt;$E24),1,"")),"")</f>
        <v/>
      </c>
      <c r="AZ24" s="18" t="str">
        <f aca="false">IF(AND(ISNUMBER($E24),ISNUMBER($F24)),IF($F24=0,IF(AND(AZ$18&lt;=$E24,AZ$18+1&gt;$E24),2,""),IF(AND(AZ$18&lt;$E24+$F24,AZ$18+1&gt;$E24),1,"")),"")</f>
        <v/>
      </c>
      <c r="BA24" s="18" t="str">
        <f aca="false">IF(AND(ISNUMBER($E24),ISNUMBER($F24)),IF($F24=0,IF(AND(BA$18&lt;=$E24,BA$18+1&gt;$E24),2,""),IF(AND(BA$18&lt;$E24+$F24,BA$18+1&gt;$E24),1,"")),"")</f>
        <v/>
      </c>
      <c r="BB24" s="18" t="str">
        <f aca="false">IF(AND(ISNUMBER($E24),ISNUMBER($F24)),IF($F24=0,IF(AND(BB$18&lt;=$E24,BB$18+1&gt;$E24),2,""),IF(AND(BB$18&lt;$E24+$F24,BB$18+1&gt;$E24),1,"")),"")</f>
        <v/>
      </c>
      <c r="BC24" s="18" t="str">
        <f aca="false">IF(AND(ISNUMBER($E24),ISNUMBER($F24)),IF($F24=0,IF(AND(BC$18&lt;=$E24,BC$18+1&gt;$E24),2,""),IF(AND(BC$18&lt;$E24+$F24,BC$18+1&gt;$E24),1,"")),"")</f>
        <v/>
      </c>
      <c r="BD24" s="18" t="str">
        <f aca="false">IF(AND(ISNUMBER($E24),ISNUMBER($F24)),IF($F24=0,IF(AND(BD$18&lt;=$E24,BD$18+1&gt;$E24),2,""),IF(AND(BD$18&lt;$E24+$F24,BD$18+1&gt;$E24),1,"")),"")</f>
        <v/>
      </c>
      <c r="BE24" s="18" t="str">
        <f aca="false">IF(AND(ISNUMBER($E24),ISNUMBER($F24)),IF($F24=0,IF(AND(BE$18&lt;=$E24,BE$18+1&gt;$E24),2,""),IF(AND(BE$18&lt;$E24+$F24,BE$18+1&gt;$E24),1,"")),"")</f>
        <v/>
      </c>
      <c r="BF24" s="18" t="str">
        <f aca="false">IF(AND(ISNUMBER($E24),ISNUMBER($F24)),IF($F24=0,IF(AND(BF$18&lt;=$E24,BF$18+1&gt;$E24),2,""),IF(AND(BF$18&lt;$E24+$F24,BF$18+1&gt;$E24),1,"")),"")</f>
        <v/>
      </c>
    </row>
    <row r="25" customFormat="false" ht="23.85" hidden="false" customHeight="false" outlineLevel="0" collapsed="false">
      <c r="A25" s="12" t="n">
        <v>7</v>
      </c>
      <c r="B25" s="13" t="s">
        <v>74</v>
      </c>
      <c r="C25" s="12" t="s">
        <v>75</v>
      </c>
      <c r="D25" s="12" t="s">
        <v>64</v>
      </c>
      <c r="E25" s="14" t="n">
        <v>1</v>
      </c>
      <c r="F25" s="14" t="n">
        <v>13</v>
      </c>
      <c r="G25" s="15" t="n">
        <f aca="false">IF(AND(ISNUMBER(E25),ISNUMBER(F25)),E25+F25,"")</f>
        <v>14</v>
      </c>
      <c r="H25" s="16"/>
      <c r="I25" s="12" t="s">
        <v>76</v>
      </c>
      <c r="J25" s="17"/>
      <c r="K25" s="18" t="str">
        <f aca="false">IF(AND(ISNUMBER($E25),ISNUMBER($F25)),IF($F25=0,IF(AND(K$18&lt;=$E25,K$18+1&gt;$E25),2,""),IF(AND(K$18&lt;$E25+$F25,K$18+1&gt;$E25),1,"")),"")</f>
        <v/>
      </c>
      <c r="L25" s="18" t="n">
        <f aca="false">IF(AND(ISNUMBER($E25),ISNUMBER($F25)),IF($F25=0,IF(AND(L$18&lt;=$E25,L$18+1&gt;$E25),2,""),IF(AND(L$18&lt;$E25+$F25,L$18+1&gt;$E25),1,"")),"")</f>
        <v>1</v>
      </c>
      <c r="M25" s="18" t="n">
        <f aca="false">IF(AND(ISNUMBER($E25),ISNUMBER($F25)),IF($F25=0,IF(AND(M$18&lt;=$E25,M$18+1&gt;$E25),2,""),IF(AND(M$18&lt;$E25+$F25,M$18+1&gt;$E25),1,"")),"")</f>
        <v>1</v>
      </c>
      <c r="N25" s="18" t="n">
        <f aca="false">IF(AND(ISNUMBER($E25),ISNUMBER($F25)),IF($F25=0,IF(AND(N$18&lt;=$E25,N$18+1&gt;$E25),2,""),IF(AND(N$18&lt;$E25+$F25,N$18+1&gt;$E25),1,"")),"")</f>
        <v>1</v>
      </c>
      <c r="O25" s="18" t="n">
        <f aca="false">IF(AND(ISNUMBER($E25),ISNUMBER($F25)),IF($F25=0,IF(AND(O$18&lt;=$E25,O$18+1&gt;$E25),2,""),IF(AND(O$18&lt;$E25+$F25,O$18+1&gt;$E25),1,"")),"")</f>
        <v>1</v>
      </c>
      <c r="P25" s="18" t="n">
        <f aca="false">IF(AND(ISNUMBER($E25),ISNUMBER($F25)),IF($F25=0,IF(AND(P$18&lt;=$E25,P$18+1&gt;$E25),2,""),IF(AND(P$18&lt;$E25+$F25,P$18+1&gt;$E25),1,"")),"")</f>
        <v>1</v>
      </c>
      <c r="Q25" s="18" t="n">
        <f aca="false">IF(AND(ISNUMBER($E25),ISNUMBER($F25)),IF($F25=0,IF(AND(Q$18&lt;=$E25,Q$18+1&gt;$E25),2,""),IF(AND(Q$18&lt;$E25+$F25,Q$18+1&gt;$E25),1,"")),"")</f>
        <v>1</v>
      </c>
      <c r="R25" s="18" t="n">
        <f aca="false">IF(AND(ISNUMBER($E25),ISNUMBER($F25)),IF($F25=0,IF(AND(R$18&lt;=$E25,R$18+1&gt;$E25),2,""),IF(AND(R$18&lt;$E25+$F25,R$18+1&gt;$E25),1,"")),"")</f>
        <v>1</v>
      </c>
      <c r="S25" s="18" t="n">
        <f aca="false">IF(AND(ISNUMBER($E25),ISNUMBER($F25)),IF($F25=0,IF(AND(S$18&lt;=$E25,S$18+1&gt;$E25),2,""),IF(AND(S$18&lt;$E25+$F25,S$18+1&gt;$E25),1,"")),"")</f>
        <v>1</v>
      </c>
      <c r="T25" s="18" t="n">
        <f aca="false">IF(AND(ISNUMBER($E25),ISNUMBER($F25)),IF($F25=0,IF(AND(T$18&lt;=$E25,T$18+1&gt;$E25),2,""),IF(AND(T$18&lt;$E25+$F25,T$18+1&gt;$E25),1,"")),"")</f>
        <v>1</v>
      </c>
      <c r="U25" s="18" t="n">
        <f aca="false">IF(AND(ISNUMBER($E25),ISNUMBER($F25)),IF($F25=0,IF(AND(U$18&lt;=$E25,U$18+1&gt;$E25),2,""),IF(AND(U$18&lt;$E25+$F25,U$18+1&gt;$E25),1,"")),"")</f>
        <v>1</v>
      </c>
      <c r="V25" s="18" t="n">
        <f aca="false">IF(AND(ISNUMBER($E25),ISNUMBER($F25)),IF($F25=0,IF(AND(V$18&lt;=$E25,V$18+1&gt;$E25),2,""),IF(AND(V$18&lt;$E25+$F25,V$18+1&gt;$E25),1,"")),"")</f>
        <v>1</v>
      </c>
      <c r="W25" s="18" t="n">
        <f aca="false">IF(AND(ISNUMBER($E25),ISNUMBER($F25)),IF($F25=0,IF(AND(W$18&lt;=$E25,W$18+1&gt;$E25),2,""),IF(AND(W$18&lt;$E25+$F25,W$18+1&gt;$E25),1,"")),"")</f>
        <v>1</v>
      </c>
      <c r="X25" s="18" t="n">
        <f aca="false">IF(AND(ISNUMBER($E25),ISNUMBER($F25)),IF($F25=0,IF(AND(X$18&lt;=$E25,X$18+1&gt;$E25),2,""),IF(AND(X$18&lt;$E25+$F25,X$18+1&gt;$E25),1,"")),"")</f>
        <v>1</v>
      </c>
      <c r="Y25" s="18" t="str">
        <f aca="false">IF(AND(ISNUMBER($E25),ISNUMBER($F25)),IF($F25=0,IF(AND(Y$18&lt;=$E25,Y$18+1&gt;$E25),2,""),IF(AND(Y$18&lt;$E25+$F25,Y$18+1&gt;$E25),1,"")),"")</f>
        <v/>
      </c>
      <c r="Z25" s="18" t="str">
        <f aca="false">IF(AND(ISNUMBER($E25),ISNUMBER($F25)),IF($F25=0,IF(AND(Z$18&lt;=$E25,Z$18+1&gt;$E25),2,""),IF(AND(Z$18&lt;$E25+$F25,Z$18+1&gt;$E25),1,"")),"")</f>
        <v/>
      </c>
      <c r="AA25" s="18" t="str">
        <f aca="false">IF(AND(ISNUMBER($E25),ISNUMBER($F25)),IF($F25=0,IF(AND(AA$18&lt;=$E25,AA$18+1&gt;$E25),2,""),IF(AND(AA$18&lt;$E25+$F25,AA$18+1&gt;$E25),1,"")),"")</f>
        <v/>
      </c>
      <c r="AB25" s="18" t="str">
        <f aca="false">IF(AND(ISNUMBER($E25),ISNUMBER($F25)),IF($F25=0,IF(AND(AB$18&lt;=$E25,AB$18+1&gt;$E25),2,""),IF(AND(AB$18&lt;$E25+$F25,AB$18+1&gt;$E25),1,"")),"")</f>
        <v/>
      </c>
      <c r="AC25" s="18" t="str">
        <f aca="false">IF(AND(ISNUMBER($E25),ISNUMBER($F25)),IF($F25=0,IF(AND(AC$18&lt;=$E25,AC$18+1&gt;$E25),2,""),IF(AND(AC$18&lt;$E25+$F25,AC$18+1&gt;$E25),1,"")),"")</f>
        <v/>
      </c>
      <c r="AD25" s="18" t="str">
        <f aca="false">IF(AND(ISNUMBER($E25),ISNUMBER($F25)),IF($F25=0,IF(AND(AD$18&lt;=$E25,AD$18+1&gt;$E25),2,""),IF(AND(AD$18&lt;$E25+$F25,AD$18+1&gt;$E25),1,"")),"")</f>
        <v/>
      </c>
      <c r="AE25" s="18" t="str">
        <f aca="false">IF(AND(ISNUMBER($E25),ISNUMBER($F25)),IF($F25=0,IF(AND(AE$18&lt;=$E25,AE$18+1&gt;$E25),2,""),IF(AND(AE$18&lt;$E25+$F25,AE$18+1&gt;$E25),1,"")),"")</f>
        <v/>
      </c>
      <c r="AF25" s="18" t="str">
        <f aca="false">IF(AND(ISNUMBER($E25),ISNUMBER($F25)),IF($F25=0,IF(AND(AF$18&lt;=$E25,AF$18+1&gt;$E25),2,""),IF(AND(AF$18&lt;$E25+$F25,AF$18+1&gt;$E25),1,"")),"")</f>
        <v/>
      </c>
      <c r="AG25" s="18" t="str">
        <f aca="false">IF(AND(ISNUMBER($E25),ISNUMBER($F25)),IF($F25=0,IF(AND(AG$18&lt;=$E25,AG$18+1&gt;$E25),2,""),IF(AND(AG$18&lt;$E25+$F25,AG$18+1&gt;$E25),1,"")),"")</f>
        <v/>
      </c>
      <c r="AH25" s="18" t="str">
        <f aca="false">IF(AND(ISNUMBER($E25),ISNUMBER($F25)),IF($F25=0,IF(AND(AH$18&lt;=$E25,AH$18+1&gt;$E25),2,""),IF(AND(AH$18&lt;$E25+$F25,AH$18+1&gt;$E25),1,"")),"")</f>
        <v/>
      </c>
      <c r="AI25" s="18" t="str">
        <f aca="false">IF(AND(ISNUMBER($E25),ISNUMBER($F25)),IF($F25=0,IF(AND(AI$18&lt;=$E25,AI$18+1&gt;$E25),2,""),IF(AND(AI$18&lt;$E25+$F25,AI$18+1&gt;$E25),1,"")),"")</f>
        <v/>
      </c>
      <c r="AJ25" s="18" t="str">
        <f aca="false">IF(AND(ISNUMBER($E25),ISNUMBER($F25)),IF($F25=0,IF(AND(AJ$18&lt;=$E25,AJ$18+1&gt;$E25),2,""),IF(AND(AJ$18&lt;$E25+$F25,AJ$18+1&gt;$E25),1,"")),"")</f>
        <v/>
      </c>
      <c r="AK25" s="18" t="str">
        <f aca="false">IF(AND(ISNUMBER($E25),ISNUMBER($F25)),IF($F25=0,IF(AND(AK$18&lt;=$E25,AK$18+1&gt;$E25),2,""),IF(AND(AK$18&lt;$E25+$F25,AK$18+1&gt;$E25),1,"")),"")</f>
        <v/>
      </c>
      <c r="AL25" s="18" t="str">
        <f aca="false">IF(AND(ISNUMBER($E25),ISNUMBER($F25)),IF($F25=0,IF(AND(AL$18&lt;=$E25,AL$18+1&gt;$E25),2,""),IF(AND(AL$18&lt;$E25+$F25,AL$18+1&gt;$E25),1,"")),"")</f>
        <v/>
      </c>
      <c r="AM25" s="18" t="str">
        <f aca="false">IF(AND(ISNUMBER($E25),ISNUMBER($F25)),IF($F25=0,IF(AND(AM$18&lt;=$E25,AM$18+1&gt;$E25),2,""),IF(AND(AM$18&lt;$E25+$F25,AM$18+1&gt;$E25),1,"")),"")</f>
        <v/>
      </c>
      <c r="AN25" s="18" t="str">
        <f aca="false">IF(AND(ISNUMBER($E25),ISNUMBER($F25)),IF($F25=0,IF(AND(AN$18&lt;=$E25,AN$18+1&gt;$E25),2,""),IF(AND(AN$18&lt;$E25+$F25,AN$18+1&gt;$E25),1,"")),"")</f>
        <v/>
      </c>
      <c r="AO25" s="18" t="str">
        <f aca="false">IF(AND(ISNUMBER($E25),ISNUMBER($F25)),IF($F25=0,IF(AND(AO$18&lt;=$E25,AO$18+1&gt;$E25),2,""),IF(AND(AO$18&lt;$E25+$F25,AO$18+1&gt;$E25),1,"")),"")</f>
        <v/>
      </c>
      <c r="AP25" s="18" t="str">
        <f aca="false">IF(AND(ISNUMBER($E25),ISNUMBER($F25)),IF($F25=0,IF(AND(AP$18&lt;=$E25,AP$18+1&gt;$E25),2,""),IF(AND(AP$18&lt;$E25+$F25,AP$18+1&gt;$E25),1,"")),"")</f>
        <v/>
      </c>
      <c r="AQ25" s="18" t="str">
        <f aca="false">IF(AND(ISNUMBER($E25),ISNUMBER($F25)),IF($F25=0,IF(AND(AQ$18&lt;=$E25,AQ$18+1&gt;$E25),2,""),IF(AND(AQ$18&lt;$E25+$F25,AQ$18+1&gt;$E25),1,"")),"")</f>
        <v/>
      </c>
      <c r="AR25" s="18" t="str">
        <f aca="false">IF(AND(ISNUMBER($E25),ISNUMBER($F25)),IF($F25=0,IF(AND(AR$18&lt;=$E25,AR$18+1&gt;$E25),2,""),IF(AND(AR$18&lt;$E25+$F25,AR$18+1&gt;$E25),1,"")),"")</f>
        <v/>
      </c>
      <c r="AS25" s="18" t="str">
        <f aca="false">IF(AND(ISNUMBER($E25),ISNUMBER($F25)),IF($F25=0,IF(AND(AS$18&lt;=$E25,AS$18+1&gt;$E25),2,""),IF(AND(AS$18&lt;$E25+$F25,AS$18+1&gt;$E25),1,"")),"")</f>
        <v/>
      </c>
      <c r="AT25" s="18" t="str">
        <f aca="false">IF(AND(ISNUMBER($E25),ISNUMBER($F25)),IF($F25=0,IF(AND(AT$18&lt;=$E25,AT$18+1&gt;$E25),2,""),IF(AND(AT$18&lt;$E25+$F25,AT$18+1&gt;$E25),1,"")),"")</f>
        <v/>
      </c>
      <c r="AU25" s="18" t="str">
        <f aca="false">IF(AND(ISNUMBER($E25),ISNUMBER($F25)),IF($F25=0,IF(AND(AU$18&lt;=$E25,AU$18+1&gt;$E25),2,""),IF(AND(AU$18&lt;$E25+$F25,AU$18+1&gt;$E25),1,"")),"")</f>
        <v/>
      </c>
      <c r="AV25" s="18" t="str">
        <f aca="false">IF(AND(ISNUMBER($E25),ISNUMBER($F25)),IF($F25=0,IF(AND(AV$18&lt;=$E25,AV$18+1&gt;$E25),2,""),IF(AND(AV$18&lt;$E25+$F25,AV$18+1&gt;$E25),1,"")),"")</f>
        <v/>
      </c>
      <c r="AW25" s="18" t="str">
        <f aca="false">IF(AND(ISNUMBER($E25),ISNUMBER($F25)),IF($F25=0,IF(AND(AW$18&lt;=$E25,AW$18+1&gt;$E25),2,""),IF(AND(AW$18&lt;$E25+$F25,AW$18+1&gt;$E25),1,"")),"")</f>
        <v/>
      </c>
      <c r="AX25" s="18" t="str">
        <f aca="false">IF(AND(ISNUMBER($E25),ISNUMBER($F25)),IF($F25=0,IF(AND(AX$18&lt;=$E25,AX$18+1&gt;$E25),2,""),IF(AND(AX$18&lt;$E25+$F25,AX$18+1&gt;$E25),1,"")),"")</f>
        <v/>
      </c>
      <c r="AY25" s="18" t="str">
        <f aca="false">IF(AND(ISNUMBER($E25),ISNUMBER($F25)),IF($F25=0,IF(AND(AY$18&lt;=$E25,AY$18+1&gt;$E25),2,""),IF(AND(AY$18&lt;$E25+$F25,AY$18+1&gt;$E25),1,"")),"")</f>
        <v/>
      </c>
      <c r="AZ25" s="18" t="str">
        <f aca="false">IF(AND(ISNUMBER($E25),ISNUMBER($F25)),IF($F25=0,IF(AND(AZ$18&lt;=$E25,AZ$18+1&gt;$E25),2,""),IF(AND(AZ$18&lt;$E25+$F25,AZ$18+1&gt;$E25),1,"")),"")</f>
        <v/>
      </c>
      <c r="BA25" s="18" t="str">
        <f aca="false">IF(AND(ISNUMBER($E25),ISNUMBER($F25)),IF($F25=0,IF(AND(BA$18&lt;=$E25,BA$18+1&gt;$E25),2,""),IF(AND(BA$18&lt;$E25+$F25,BA$18+1&gt;$E25),1,"")),"")</f>
        <v/>
      </c>
      <c r="BB25" s="18" t="str">
        <f aca="false">IF(AND(ISNUMBER($E25),ISNUMBER($F25)),IF($F25=0,IF(AND(BB$18&lt;=$E25,BB$18+1&gt;$E25),2,""),IF(AND(BB$18&lt;$E25+$F25,BB$18+1&gt;$E25),1,"")),"")</f>
        <v/>
      </c>
      <c r="BC25" s="18" t="str">
        <f aca="false">IF(AND(ISNUMBER($E25),ISNUMBER($F25)),IF($F25=0,IF(AND(BC$18&lt;=$E25,BC$18+1&gt;$E25),2,""),IF(AND(BC$18&lt;$E25+$F25,BC$18+1&gt;$E25),1,"")),"")</f>
        <v/>
      </c>
      <c r="BD25" s="18" t="str">
        <f aca="false">IF(AND(ISNUMBER($E25),ISNUMBER($F25)),IF($F25=0,IF(AND(BD$18&lt;=$E25,BD$18+1&gt;$E25),2,""),IF(AND(BD$18&lt;$E25+$F25,BD$18+1&gt;$E25),1,"")),"")</f>
        <v/>
      </c>
      <c r="BE25" s="18" t="str">
        <f aca="false">IF(AND(ISNUMBER($E25),ISNUMBER($F25)),IF($F25=0,IF(AND(BE$18&lt;=$E25,BE$18+1&gt;$E25),2,""),IF(AND(BE$18&lt;$E25+$F25,BE$18+1&gt;$E25),1,"")),"")</f>
        <v/>
      </c>
      <c r="BF25" s="18" t="str">
        <f aca="false">IF(AND(ISNUMBER($E25),ISNUMBER($F25)),IF($F25=0,IF(AND(BF$18&lt;=$E25,BF$18+1&gt;$E25),2,""),IF(AND(BF$18&lt;$E25+$F25,BF$18+1&gt;$E25),1,"")),"")</f>
        <v/>
      </c>
    </row>
    <row r="26" customFormat="false" ht="15" hidden="false" customHeight="false" outlineLevel="0" collapsed="false">
      <c r="A26" s="12" t="n">
        <v>8</v>
      </c>
      <c r="B26" s="13" t="s">
        <v>77</v>
      </c>
      <c r="C26" s="12" t="s">
        <v>75</v>
      </c>
      <c r="D26" s="12" t="s">
        <v>64</v>
      </c>
      <c r="E26" s="14" t="n">
        <v>2</v>
      </c>
      <c r="F26" s="14" t="n">
        <v>6</v>
      </c>
      <c r="G26" s="15" t="n">
        <f aca="false">IF(AND(ISNUMBER(E26),ISNUMBER(F26)),E26+F26,"")</f>
        <v>8</v>
      </c>
      <c r="H26" s="16"/>
      <c r="I26" s="12" t="s">
        <v>65</v>
      </c>
      <c r="J26" s="17"/>
      <c r="K26" s="18" t="str">
        <f aca="false">IF(AND(ISNUMBER($E26),ISNUMBER($F26)),IF($F26=0,IF(AND(K$18&lt;=$E26,K$18+1&gt;$E26),2,""),IF(AND(K$18&lt;$E26+$F26,K$18+1&gt;$E26),1,"")),"")</f>
        <v/>
      </c>
      <c r="L26" s="18" t="str">
        <f aca="false">IF(AND(ISNUMBER($E26),ISNUMBER($F26)),IF($F26=0,IF(AND(L$18&lt;=$E26,L$18+1&gt;$E26),2,""),IF(AND(L$18&lt;$E26+$F26,L$18+1&gt;$E26),1,"")),"")</f>
        <v/>
      </c>
      <c r="M26" s="18" t="n">
        <f aca="false">IF(AND(ISNUMBER($E26),ISNUMBER($F26)),IF($F26=0,IF(AND(M$18&lt;=$E26,M$18+1&gt;$E26),2,""),IF(AND(M$18&lt;$E26+$F26,M$18+1&gt;$E26),1,"")),"")</f>
        <v>1</v>
      </c>
      <c r="N26" s="18" t="n">
        <f aca="false">IF(AND(ISNUMBER($E26),ISNUMBER($F26)),IF($F26=0,IF(AND(N$18&lt;=$E26,N$18+1&gt;$E26),2,""),IF(AND(N$18&lt;$E26+$F26,N$18+1&gt;$E26),1,"")),"")</f>
        <v>1</v>
      </c>
      <c r="O26" s="18" t="n">
        <f aca="false">IF(AND(ISNUMBER($E26),ISNUMBER($F26)),IF($F26=0,IF(AND(O$18&lt;=$E26,O$18+1&gt;$E26),2,""),IF(AND(O$18&lt;$E26+$F26,O$18+1&gt;$E26),1,"")),"")</f>
        <v>1</v>
      </c>
      <c r="P26" s="18" t="n">
        <f aca="false">IF(AND(ISNUMBER($E26),ISNUMBER($F26)),IF($F26=0,IF(AND(P$18&lt;=$E26,P$18+1&gt;$E26),2,""),IF(AND(P$18&lt;$E26+$F26,P$18+1&gt;$E26),1,"")),"")</f>
        <v>1</v>
      </c>
      <c r="Q26" s="18" t="n">
        <f aca="false">IF(AND(ISNUMBER($E26),ISNUMBER($F26)),IF($F26=0,IF(AND(Q$18&lt;=$E26,Q$18+1&gt;$E26),2,""),IF(AND(Q$18&lt;$E26+$F26,Q$18+1&gt;$E26),1,"")),"")</f>
        <v>1</v>
      </c>
      <c r="R26" s="18" t="n">
        <f aca="false">IF(AND(ISNUMBER($E26),ISNUMBER($F26)),IF($F26=0,IF(AND(R$18&lt;=$E26,R$18+1&gt;$E26),2,""),IF(AND(R$18&lt;$E26+$F26,R$18+1&gt;$E26),1,"")),"")</f>
        <v>1</v>
      </c>
      <c r="S26" s="18" t="str">
        <f aca="false">IF(AND(ISNUMBER($E26),ISNUMBER($F26)),IF($F26=0,IF(AND(S$18&lt;=$E26,S$18+1&gt;$E26),2,""),IF(AND(S$18&lt;$E26+$F26,S$18+1&gt;$E26),1,"")),"")</f>
        <v/>
      </c>
      <c r="T26" s="18" t="str">
        <f aca="false">IF(AND(ISNUMBER($E26),ISNUMBER($F26)),IF($F26=0,IF(AND(T$18&lt;=$E26,T$18+1&gt;$E26),2,""),IF(AND(T$18&lt;$E26+$F26,T$18+1&gt;$E26),1,"")),"")</f>
        <v/>
      </c>
      <c r="U26" s="18" t="str">
        <f aca="false">IF(AND(ISNUMBER($E26),ISNUMBER($F26)),IF($F26=0,IF(AND(U$18&lt;=$E26,U$18+1&gt;$E26),2,""),IF(AND(U$18&lt;$E26+$F26,U$18+1&gt;$E26),1,"")),"")</f>
        <v/>
      </c>
      <c r="V26" s="18" t="str">
        <f aca="false">IF(AND(ISNUMBER($E26),ISNUMBER($F26)),IF($F26=0,IF(AND(V$18&lt;=$E26,V$18+1&gt;$E26),2,""),IF(AND(V$18&lt;$E26+$F26,V$18+1&gt;$E26),1,"")),"")</f>
        <v/>
      </c>
      <c r="W26" s="18" t="str">
        <f aca="false">IF(AND(ISNUMBER($E26),ISNUMBER($F26)),IF($F26=0,IF(AND(W$18&lt;=$E26,W$18+1&gt;$E26),2,""),IF(AND(W$18&lt;$E26+$F26,W$18+1&gt;$E26),1,"")),"")</f>
        <v/>
      </c>
      <c r="X26" s="18" t="str">
        <f aca="false">IF(AND(ISNUMBER($E26),ISNUMBER($F26)),IF($F26=0,IF(AND(X$18&lt;=$E26,X$18+1&gt;$E26),2,""),IF(AND(X$18&lt;$E26+$F26,X$18+1&gt;$E26),1,"")),"")</f>
        <v/>
      </c>
      <c r="Y26" s="18" t="str">
        <f aca="false">IF(AND(ISNUMBER($E26),ISNUMBER($F26)),IF($F26=0,IF(AND(Y$18&lt;=$E26,Y$18+1&gt;$E26),2,""),IF(AND(Y$18&lt;$E26+$F26,Y$18+1&gt;$E26),1,"")),"")</f>
        <v/>
      </c>
      <c r="Z26" s="18" t="str">
        <f aca="false">IF(AND(ISNUMBER($E26),ISNUMBER($F26)),IF($F26=0,IF(AND(Z$18&lt;=$E26,Z$18+1&gt;$E26),2,""),IF(AND(Z$18&lt;$E26+$F26,Z$18+1&gt;$E26),1,"")),"")</f>
        <v/>
      </c>
      <c r="AA26" s="18" t="str">
        <f aca="false">IF(AND(ISNUMBER($E26),ISNUMBER($F26)),IF($F26=0,IF(AND(AA$18&lt;=$E26,AA$18+1&gt;$E26),2,""),IF(AND(AA$18&lt;$E26+$F26,AA$18+1&gt;$E26),1,"")),"")</f>
        <v/>
      </c>
      <c r="AB26" s="18" t="str">
        <f aca="false">IF(AND(ISNUMBER($E26),ISNUMBER($F26)),IF($F26=0,IF(AND(AB$18&lt;=$E26,AB$18+1&gt;$E26),2,""),IF(AND(AB$18&lt;$E26+$F26,AB$18+1&gt;$E26),1,"")),"")</f>
        <v/>
      </c>
      <c r="AC26" s="18" t="str">
        <f aca="false">IF(AND(ISNUMBER($E26),ISNUMBER($F26)),IF($F26=0,IF(AND(AC$18&lt;=$E26,AC$18+1&gt;$E26),2,""),IF(AND(AC$18&lt;$E26+$F26,AC$18+1&gt;$E26),1,"")),"")</f>
        <v/>
      </c>
      <c r="AD26" s="18" t="str">
        <f aca="false">IF(AND(ISNUMBER($E26),ISNUMBER($F26)),IF($F26=0,IF(AND(AD$18&lt;=$E26,AD$18+1&gt;$E26),2,""),IF(AND(AD$18&lt;$E26+$F26,AD$18+1&gt;$E26),1,"")),"")</f>
        <v/>
      </c>
      <c r="AE26" s="18" t="str">
        <f aca="false">IF(AND(ISNUMBER($E26),ISNUMBER($F26)),IF($F26=0,IF(AND(AE$18&lt;=$E26,AE$18+1&gt;$E26),2,""),IF(AND(AE$18&lt;$E26+$F26,AE$18+1&gt;$E26),1,"")),"")</f>
        <v/>
      </c>
      <c r="AF26" s="18" t="str">
        <f aca="false">IF(AND(ISNUMBER($E26),ISNUMBER($F26)),IF($F26=0,IF(AND(AF$18&lt;=$E26,AF$18+1&gt;$E26),2,""),IF(AND(AF$18&lt;$E26+$F26,AF$18+1&gt;$E26),1,"")),"")</f>
        <v/>
      </c>
      <c r="AG26" s="18" t="str">
        <f aca="false">IF(AND(ISNUMBER($E26),ISNUMBER($F26)),IF($F26=0,IF(AND(AG$18&lt;=$E26,AG$18+1&gt;$E26),2,""),IF(AND(AG$18&lt;$E26+$F26,AG$18+1&gt;$E26),1,"")),"")</f>
        <v/>
      </c>
      <c r="AH26" s="18" t="str">
        <f aca="false">IF(AND(ISNUMBER($E26),ISNUMBER($F26)),IF($F26=0,IF(AND(AH$18&lt;=$E26,AH$18+1&gt;$E26),2,""),IF(AND(AH$18&lt;$E26+$F26,AH$18+1&gt;$E26),1,"")),"")</f>
        <v/>
      </c>
      <c r="AI26" s="18" t="str">
        <f aca="false">IF(AND(ISNUMBER($E26),ISNUMBER($F26)),IF($F26=0,IF(AND(AI$18&lt;=$E26,AI$18+1&gt;$E26),2,""),IF(AND(AI$18&lt;$E26+$F26,AI$18+1&gt;$E26),1,"")),"")</f>
        <v/>
      </c>
      <c r="AJ26" s="18" t="str">
        <f aca="false">IF(AND(ISNUMBER($E26),ISNUMBER($F26)),IF($F26=0,IF(AND(AJ$18&lt;=$E26,AJ$18+1&gt;$E26),2,""),IF(AND(AJ$18&lt;$E26+$F26,AJ$18+1&gt;$E26),1,"")),"")</f>
        <v/>
      </c>
      <c r="AK26" s="18" t="str">
        <f aca="false">IF(AND(ISNUMBER($E26),ISNUMBER($F26)),IF($F26=0,IF(AND(AK$18&lt;=$E26,AK$18+1&gt;$E26),2,""),IF(AND(AK$18&lt;$E26+$F26,AK$18+1&gt;$E26),1,"")),"")</f>
        <v/>
      </c>
      <c r="AL26" s="18" t="str">
        <f aca="false">IF(AND(ISNUMBER($E26),ISNUMBER($F26)),IF($F26=0,IF(AND(AL$18&lt;=$E26,AL$18+1&gt;$E26),2,""),IF(AND(AL$18&lt;$E26+$F26,AL$18+1&gt;$E26),1,"")),"")</f>
        <v/>
      </c>
      <c r="AM26" s="18" t="str">
        <f aca="false">IF(AND(ISNUMBER($E26),ISNUMBER($F26)),IF($F26=0,IF(AND(AM$18&lt;=$E26,AM$18+1&gt;$E26),2,""),IF(AND(AM$18&lt;$E26+$F26,AM$18+1&gt;$E26),1,"")),"")</f>
        <v/>
      </c>
      <c r="AN26" s="18" t="str">
        <f aca="false">IF(AND(ISNUMBER($E26),ISNUMBER($F26)),IF($F26=0,IF(AND(AN$18&lt;=$E26,AN$18+1&gt;$E26),2,""),IF(AND(AN$18&lt;$E26+$F26,AN$18+1&gt;$E26),1,"")),"")</f>
        <v/>
      </c>
      <c r="AO26" s="18" t="str">
        <f aca="false">IF(AND(ISNUMBER($E26),ISNUMBER($F26)),IF($F26=0,IF(AND(AO$18&lt;=$E26,AO$18+1&gt;$E26),2,""),IF(AND(AO$18&lt;$E26+$F26,AO$18+1&gt;$E26),1,"")),"")</f>
        <v/>
      </c>
      <c r="AP26" s="18" t="str">
        <f aca="false">IF(AND(ISNUMBER($E26),ISNUMBER($F26)),IF($F26=0,IF(AND(AP$18&lt;=$E26,AP$18+1&gt;$E26),2,""),IF(AND(AP$18&lt;$E26+$F26,AP$18+1&gt;$E26),1,"")),"")</f>
        <v/>
      </c>
      <c r="AQ26" s="18" t="str">
        <f aca="false">IF(AND(ISNUMBER($E26),ISNUMBER($F26)),IF($F26=0,IF(AND(AQ$18&lt;=$E26,AQ$18+1&gt;$E26),2,""),IF(AND(AQ$18&lt;$E26+$F26,AQ$18+1&gt;$E26),1,"")),"")</f>
        <v/>
      </c>
      <c r="AR26" s="18" t="str">
        <f aca="false">IF(AND(ISNUMBER($E26),ISNUMBER($F26)),IF($F26=0,IF(AND(AR$18&lt;=$E26,AR$18+1&gt;$E26),2,""),IF(AND(AR$18&lt;$E26+$F26,AR$18+1&gt;$E26),1,"")),"")</f>
        <v/>
      </c>
      <c r="AS26" s="18" t="str">
        <f aca="false">IF(AND(ISNUMBER($E26),ISNUMBER($F26)),IF($F26=0,IF(AND(AS$18&lt;=$E26,AS$18+1&gt;$E26),2,""),IF(AND(AS$18&lt;$E26+$F26,AS$18+1&gt;$E26),1,"")),"")</f>
        <v/>
      </c>
      <c r="AT26" s="18" t="str">
        <f aca="false">IF(AND(ISNUMBER($E26),ISNUMBER($F26)),IF($F26=0,IF(AND(AT$18&lt;=$E26,AT$18+1&gt;$E26),2,""),IF(AND(AT$18&lt;$E26+$F26,AT$18+1&gt;$E26),1,"")),"")</f>
        <v/>
      </c>
      <c r="AU26" s="18" t="str">
        <f aca="false">IF(AND(ISNUMBER($E26),ISNUMBER($F26)),IF($F26=0,IF(AND(AU$18&lt;=$E26,AU$18+1&gt;$E26),2,""),IF(AND(AU$18&lt;$E26+$F26,AU$18+1&gt;$E26),1,"")),"")</f>
        <v/>
      </c>
      <c r="AV26" s="18" t="str">
        <f aca="false">IF(AND(ISNUMBER($E26),ISNUMBER($F26)),IF($F26=0,IF(AND(AV$18&lt;=$E26,AV$18+1&gt;$E26),2,""),IF(AND(AV$18&lt;$E26+$F26,AV$18+1&gt;$E26),1,"")),"")</f>
        <v/>
      </c>
      <c r="AW26" s="18" t="str">
        <f aca="false">IF(AND(ISNUMBER($E26),ISNUMBER($F26)),IF($F26=0,IF(AND(AW$18&lt;=$E26,AW$18+1&gt;$E26),2,""),IF(AND(AW$18&lt;$E26+$F26,AW$18+1&gt;$E26),1,"")),"")</f>
        <v/>
      </c>
      <c r="AX26" s="18" t="str">
        <f aca="false">IF(AND(ISNUMBER($E26),ISNUMBER($F26)),IF($F26=0,IF(AND(AX$18&lt;=$E26,AX$18+1&gt;$E26),2,""),IF(AND(AX$18&lt;$E26+$F26,AX$18+1&gt;$E26),1,"")),"")</f>
        <v/>
      </c>
      <c r="AY26" s="18" t="str">
        <f aca="false">IF(AND(ISNUMBER($E26),ISNUMBER($F26)),IF($F26=0,IF(AND(AY$18&lt;=$E26,AY$18+1&gt;$E26),2,""),IF(AND(AY$18&lt;$E26+$F26,AY$18+1&gt;$E26),1,"")),"")</f>
        <v/>
      </c>
      <c r="AZ26" s="18" t="str">
        <f aca="false">IF(AND(ISNUMBER($E26),ISNUMBER($F26)),IF($F26=0,IF(AND(AZ$18&lt;=$E26,AZ$18+1&gt;$E26),2,""),IF(AND(AZ$18&lt;$E26+$F26,AZ$18+1&gt;$E26),1,"")),"")</f>
        <v/>
      </c>
      <c r="BA26" s="18" t="str">
        <f aca="false">IF(AND(ISNUMBER($E26),ISNUMBER($F26)),IF($F26=0,IF(AND(BA$18&lt;=$E26,BA$18+1&gt;$E26),2,""),IF(AND(BA$18&lt;$E26+$F26,BA$18+1&gt;$E26),1,"")),"")</f>
        <v/>
      </c>
      <c r="BB26" s="18" t="str">
        <f aca="false">IF(AND(ISNUMBER($E26),ISNUMBER($F26)),IF($F26=0,IF(AND(BB$18&lt;=$E26,BB$18+1&gt;$E26),2,""),IF(AND(BB$18&lt;$E26+$F26,BB$18+1&gt;$E26),1,"")),"")</f>
        <v/>
      </c>
      <c r="BC26" s="18" t="str">
        <f aca="false">IF(AND(ISNUMBER($E26),ISNUMBER($F26)),IF($F26=0,IF(AND(BC$18&lt;=$E26,BC$18+1&gt;$E26),2,""),IF(AND(BC$18&lt;$E26+$F26,BC$18+1&gt;$E26),1,"")),"")</f>
        <v/>
      </c>
      <c r="BD26" s="18" t="str">
        <f aca="false">IF(AND(ISNUMBER($E26),ISNUMBER($F26)),IF($F26=0,IF(AND(BD$18&lt;=$E26,BD$18+1&gt;$E26),2,""),IF(AND(BD$18&lt;$E26+$F26,BD$18+1&gt;$E26),1,"")),"")</f>
        <v/>
      </c>
      <c r="BE26" s="18" t="str">
        <f aca="false">IF(AND(ISNUMBER($E26),ISNUMBER($F26)),IF($F26=0,IF(AND(BE$18&lt;=$E26,BE$18+1&gt;$E26),2,""),IF(AND(BE$18&lt;$E26+$F26,BE$18+1&gt;$E26),1,"")),"")</f>
        <v/>
      </c>
      <c r="BF26" s="18" t="str">
        <f aca="false">IF(AND(ISNUMBER($E26),ISNUMBER($F26)),IF($F26=0,IF(AND(BF$18&lt;=$E26,BF$18+1&gt;$E26),2,""),IF(AND(BF$18&lt;$E26+$F26,BF$18+1&gt;$E26),1,"")),"")</f>
        <v/>
      </c>
    </row>
    <row r="27" customFormat="false" ht="23.85" hidden="false" customHeight="false" outlineLevel="0" collapsed="false">
      <c r="A27" s="12" t="n">
        <v>9</v>
      </c>
      <c r="B27" s="19" t="s">
        <v>78</v>
      </c>
      <c r="C27" s="12" t="s">
        <v>75</v>
      </c>
      <c r="D27" s="12" t="s">
        <v>64</v>
      </c>
      <c r="E27" s="14" t="n">
        <v>12</v>
      </c>
      <c r="F27" s="14" t="n">
        <v>0</v>
      </c>
      <c r="G27" s="15" t="n">
        <f aca="false">IF(AND(ISNUMBER(E27),ISNUMBER(F27)),E27+F27,"")</f>
        <v>12</v>
      </c>
      <c r="H27" s="16"/>
      <c r="I27" s="12" t="s">
        <v>79</v>
      </c>
      <c r="J27" s="12" t="str">
        <f aca="false">IF(AND(ISNUMBER(E27),ISNUMBER(E34)),IF(E34-E27&gt;=13,"✓ cu ≥ 3 luni înainte de probe","✗ sub 3 luni față de probe"),"")</f>
        <v>✓ cu ≥ 3 luni înainte de probe</v>
      </c>
      <c r="K27" s="18" t="str">
        <f aca="false">IF(AND(ISNUMBER($E27),ISNUMBER($F27)),IF($F27=0,IF(AND(K$18&lt;=$E27,K$18+1&gt;$E27),2,""),IF(AND(K$18&lt;$E27+$F27,K$18+1&gt;$E27),1,"")),"")</f>
        <v/>
      </c>
      <c r="L27" s="18" t="str">
        <f aca="false">IF(AND(ISNUMBER($E27),ISNUMBER($F27)),IF($F27=0,IF(AND(L$18&lt;=$E27,L$18+1&gt;$E27),2,""),IF(AND(L$18&lt;$E27+$F27,L$18+1&gt;$E27),1,"")),"")</f>
        <v/>
      </c>
      <c r="M27" s="18" t="str">
        <f aca="false">IF(AND(ISNUMBER($E27),ISNUMBER($F27)),IF($F27=0,IF(AND(M$18&lt;=$E27,M$18+1&gt;$E27),2,""),IF(AND(M$18&lt;$E27+$F27,M$18+1&gt;$E27),1,"")),"")</f>
        <v/>
      </c>
      <c r="N27" s="18" t="str">
        <f aca="false">IF(AND(ISNUMBER($E27),ISNUMBER($F27)),IF($F27=0,IF(AND(N$18&lt;=$E27,N$18+1&gt;$E27),2,""),IF(AND(N$18&lt;$E27+$F27,N$18+1&gt;$E27),1,"")),"")</f>
        <v/>
      </c>
      <c r="O27" s="18" t="str">
        <f aca="false">IF(AND(ISNUMBER($E27),ISNUMBER($F27)),IF($F27=0,IF(AND(O$18&lt;=$E27,O$18+1&gt;$E27),2,""),IF(AND(O$18&lt;$E27+$F27,O$18+1&gt;$E27),1,"")),"")</f>
        <v/>
      </c>
      <c r="P27" s="18" t="str">
        <f aca="false">IF(AND(ISNUMBER($E27),ISNUMBER($F27)),IF($F27=0,IF(AND(P$18&lt;=$E27,P$18+1&gt;$E27),2,""),IF(AND(P$18&lt;$E27+$F27,P$18+1&gt;$E27),1,"")),"")</f>
        <v/>
      </c>
      <c r="Q27" s="18" t="str">
        <f aca="false">IF(AND(ISNUMBER($E27),ISNUMBER($F27)),IF($F27=0,IF(AND(Q$18&lt;=$E27,Q$18+1&gt;$E27),2,""),IF(AND(Q$18&lt;$E27+$F27,Q$18+1&gt;$E27),1,"")),"")</f>
        <v/>
      </c>
      <c r="R27" s="18" t="str">
        <f aca="false">IF(AND(ISNUMBER($E27),ISNUMBER($F27)),IF($F27=0,IF(AND(R$18&lt;=$E27,R$18+1&gt;$E27),2,""),IF(AND(R$18&lt;$E27+$F27,R$18+1&gt;$E27),1,"")),"")</f>
        <v/>
      </c>
      <c r="S27" s="18" t="str">
        <f aca="false">IF(AND(ISNUMBER($E27),ISNUMBER($F27)),IF($F27=0,IF(AND(S$18&lt;=$E27,S$18+1&gt;$E27),2,""),IF(AND(S$18&lt;$E27+$F27,S$18+1&gt;$E27),1,"")),"")</f>
        <v/>
      </c>
      <c r="T27" s="18" t="str">
        <f aca="false">IF(AND(ISNUMBER($E27),ISNUMBER($F27)),IF($F27=0,IF(AND(T$18&lt;=$E27,T$18+1&gt;$E27),2,""),IF(AND(T$18&lt;$E27+$F27,T$18+1&gt;$E27),1,"")),"")</f>
        <v/>
      </c>
      <c r="U27" s="18" t="str">
        <f aca="false">IF(AND(ISNUMBER($E27),ISNUMBER($F27)),IF($F27=0,IF(AND(U$18&lt;=$E27,U$18+1&gt;$E27),2,""),IF(AND(U$18&lt;$E27+$F27,U$18+1&gt;$E27),1,"")),"")</f>
        <v/>
      </c>
      <c r="V27" s="18" t="str">
        <f aca="false">IF(AND(ISNUMBER($E27),ISNUMBER($F27)),IF($F27=0,IF(AND(V$18&lt;=$E27,V$18+1&gt;$E27),2,""),IF(AND(V$18&lt;$E27+$F27,V$18+1&gt;$E27),1,"")),"")</f>
        <v/>
      </c>
      <c r="W27" s="18" t="n">
        <f aca="false">IF(AND(ISNUMBER($E27),ISNUMBER($F27)),IF($F27=0,IF(AND(W$18&lt;=$E27,W$18+1&gt;$E27),2,""),IF(AND(W$18&lt;$E27+$F27,W$18+1&gt;$E27),1,"")),"")</f>
        <v>2</v>
      </c>
      <c r="X27" s="18" t="str">
        <f aca="false">IF(AND(ISNUMBER($E27),ISNUMBER($F27)),IF($F27=0,IF(AND(X$18&lt;=$E27,X$18+1&gt;$E27),2,""),IF(AND(X$18&lt;$E27+$F27,X$18+1&gt;$E27),1,"")),"")</f>
        <v/>
      </c>
      <c r="Y27" s="18" t="str">
        <f aca="false">IF(AND(ISNUMBER($E27),ISNUMBER($F27)),IF($F27=0,IF(AND(Y$18&lt;=$E27,Y$18+1&gt;$E27),2,""),IF(AND(Y$18&lt;$E27+$F27,Y$18+1&gt;$E27),1,"")),"")</f>
        <v/>
      </c>
      <c r="Z27" s="18" t="str">
        <f aca="false">IF(AND(ISNUMBER($E27),ISNUMBER($F27)),IF($F27=0,IF(AND(Z$18&lt;=$E27,Z$18+1&gt;$E27),2,""),IF(AND(Z$18&lt;$E27+$F27,Z$18+1&gt;$E27),1,"")),"")</f>
        <v/>
      </c>
      <c r="AA27" s="18" t="str">
        <f aca="false">IF(AND(ISNUMBER($E27),ISNUMBER($F27)),IF($F27=0,IF(AND(AA$18&lt;=$E27,AA$18+1&gt;$E27),2,""),IF(AND(AA$18&lt;$E27+$F27,AA$18+1&gt;$E27),1,"")),"")</f>
        <v/>
      </c>
      <c r="AB27" s="18" t="str">
        <f aca="false">IF(AND(ISNUMBER($E27),ISNUMBER($F27)),IF($F27=0,IF(AND(AB$18&lt;=$E27,AB$18+1&gt;$E27),2,""),IF(AND(AB$18&lt;$E27+$F27,AB$18+1&gt;$E27),1,"")),"")</f>
        <v/>
      </c>
      <c r="AC27" s="18" t="str">
        <f aca="false">IF(AND(ISNUMBER($E27),ISNUMBER($F27)),IF($F27=0,IF(AND(AC$18&lt;=$E27,AC$18+1&gt;$E27),2,""),IF(AND(AC$18&lt;$E27+$F27,AC$18+1&gt;$E27),1,"")),"")</f>
        <v/>
      </c>
      <c r="AD27" s="18" t="str">
        <f aca="false">IF(AND(ISNUMBER($E27),ISNUMBER($F27)),IF($F27=0,IF(AND(AD$18&lt;=$E27,AD$18+1&gt;$E27),2,""),IF(AND(AD$18&lt;$E27+$F27,AD$18+1&gt;$E27),1,"")),"")</f>
        <v/>
      </c>
      <c r="AE27" s="18" t="str">
        <f aca="false">IF(AND(ISNUMBER($E27),ISNUMBER($F27)),IF($F27=0,IF(AND(AE$18&lt;=$E27,AE$18+1&gt;$E27),2,""),IF(AND(AE$18&lt;$E27+$F27,AE$18+1&gt;$E27),1,"")),"")</f>
        <v/>
      </c>
      <c r="AF27" s="18" t="str">
        <f aca="false">IF(AND(ISNUMBER($E27),ISNUMBER($F27)),IF($F27=0,IF(AND(AF$18&lt;=$E27,AF$18+1&gt;$E27),2,""),IF(AND(AF$18&lt;$E27+$F27,AF$18+1&gt;$E27),1,"")),"")</f>
        <v/>
      </c>
      <c r="AG27" s="18" t="str">
        <f aca="false">IF(AND(ISNUMBER($E27),ISNUMBER($F27)),IF($F27=0,IF(AND(AG$18&lt;=$E27,AG$18+1&gt;$E27),2,""),IF(AND(AG$18&lt;$E27+$F27,AG$18+1&gt;$E27),1,"")),"")</f>
        <v/>
      </c>
      <c r="AH27" s="18" t="str">
        <f aca="false">IF(AND(ISNUMBER($E27),ISNUMBER($F27)),IF($F27=0,IF(AND(AH$18&lt;=$E27,AH$18+1&gt;$E27),2,""),IF(AND(AH$18&lt;$E27+$F27,AH$18+1&gt;$E27),1,"")),"")</f>
        <v/>
      </c>
      <c r="AI27" s="18" t="str">
        <f aca="false">IF(AND(ISNUMBER($E27),ISNUMBER($F27)),IF($F27=0,IF(AND(AI$18&lt;=$E27,AI$18+1&gt;$E27),2,""),IF(AND(AI$18&lt;$E27+$F27,AI$18+1&gt;$E27),1,"")),"")</f>
        <v/>
      </c>
      <c r="AJ27" s="18" t="str">
        <f aca="false">IF(AND(ISNUMBER($E27),ISNUMBER($F27)),IF($F27=0,IF(AND(AJ$18&lt;=$E27,AJ$18+1&gt;$E27),2,""),IF(AND(AJ$18&lt;$E27+$F27,AJ$18+1&gt;$E27),1,"")),"")</f>
        <v/>
      </c>
      <c r="AK27" s="18" t="str">
        <f aca="false">IF(AND(ISNUMBER($E27),ISNUMBER($F27)),IF($F27=0,IF(AND(AK$18&lt;=$E27,AK$18+1&gt;$E27),2,""),IF(AND(AK$18&lt;$E27+$F27,AK$18+1&gt;$E27),1,"")),"")</f>
        <v/>
      </c>
      <c r="AL27" s="18" t="str">
        <f aca="false">IF(AND(ISNUMBER($E27),ISNUMBER($F27)),IF($F27=0,IF(AND(AL$18&lt;=$E27,AL$18+1&gt;$E27),2,""),IF(AND(AL$18&lt;$E27+$F27,AL$18+1&gt;$E27),1,"")),"")</f>
        <v/>
      </c>
      <c r="AM27" s="18" t="str">
        <f aca="false">IF(AND(ISNUMBER($E27),ISNUMBER($F27)),IF($F27=0,IF(AND(AM$18&lt;=$E27,AM$18+1&gt;$E27),2,""),IF(AND(AM$18&lt;$E27+$F27,AM$18+1&gt;$E27),1,"")),"")</f>
        <v/>
      </c>
      <c r="AN27" s="18" t="str">
        <f aca="false">IF(AND(ISNUMBER($E27),ISNUMBER($F27)),IF($F27=0,IF(AND(AN$18&lt;=$E27,AN$18+1&gt;$E27),2,""),IF(AND(AN$18&lt;$E27+$F27,AN$18+1&gt;$E27),1,"")),"")</f>
        <v/>
      </c>
      <c r="AO27" s="18" t="str">
        <f aca="false">IF(AND(ISNUMBER($E27),ISNUMBER($F27)),IF($F27=0,IF(AND(AO$18&lt;=$E27,AO$18+1&gt;$E27),2,""),IF(AND(AO$18&lt;$E27+$F27,AO$18+1&gt;$E27),1,"")),"")</f>
        <v/>
      </c>
      <c r="AP27" s="18" t="str">
        <f aca="false">IF(AND(ISNUMBER($E27),ISNUMBER($F27)),IF($F27=0,IF(AND(AP$18&lt;=$E27,AP$18+1&gt;$E27),2,""),IF(AND(AP$18&lt;$E27+$F27,AP$18+1&gt;$E27),1,"")),"")</f>
        <v/>
      </c>
      <c r="AQ27" s="18" t="str">
        <f aca="false">IF(AND(ISNUMBER($E27),ISNUMBER($F27)),IF($F27=0,IF(AND(AQ$18&lt;=$E27,AQ$18+1&gt;$E27),2,""),IF(AND(AQ$18&lt;$E27+$F27,AQ$18+1&gt;$E27),1,"")),"")</f>
        <v/>
      </c>
      <c r="AR27" s="18" t="str">
        <f aca="false">IF(AND(ISNUMBER($E27),ISNUMBER($F27)),IF($F27=0,IF(AND(AR$18&lt;=$E27,AR$18+1&gt;$E27),2,""),IF(AND(AR$18&lt;$E27+$F27,AR$18+1&gt;$E27),1,"")),"")</f>
        <v/>
      </c>
      <c r="AS27" s="18" t="str">
        <f aca="false">IF(AND(ISNUMBER($E27),ISNUMBER($F27)),IF($F27=0,IF(AND(AS$18&lt;=$E27,AS$18+1&gt;$E27),2,""),IF(AND(AS$18&lt;$E27+$F27,AS$18+1&gt;$E27),1,"")),"")</f>
        <v/>
      </c>
      <c r="AT27" s="18" t="str">
        <f aca="false">IF(AND(ISNUMBER($E27),ISNUMBER($F27)),IF($F27=0,IF(AND(AT$18&lt;=$E27,AT$18+1&gt;$E27),2,""),IF(AND(AT$18&lt;$E27+$F27,AT$18+1&gt;$E27),1,"")),"")</f>
        <v/>
      </c>
      <c r="AU27" s="18" t="str">
        <f aca="false">IF(AND(ISNUMBER($E27),ISNUMBER($F27)),IF($F27=0,IF(AND(AU$18&lt;=$E27,AU$18+1&gt;$E27),2,""),IF(AND(AU$18&lt;$E27+$F27,AU$18+1&gt;$E27),1,"")),"")</f>
        <v/>
      </c>
      <c r="AV27" s="18" t="str">
        <f aca="false">IF(AND(ISNUMBER($E27),ISNUMBER($F27)),IF($F27=0,IF(AND(AV$18&lt;=$E27,AV$18+1&gt;$E27),2,""),IF(AND(AV$18&lt;$E27+$F27,AV$18+1&gt;$E27),1,"")),"")</f>
        <v/>
      </c>
      <c r="AW27" s="18" t="str">
        <f aca="false">IF(AND(ISNUMBER($E27),ISNUMBER($F27)),IF($F27=0,IF(AND(AW$18&lt;=$E27,AW$18+1&gt;$E27),2,""),IF(AND(AW$18&lt;$E27+$F27,AW$18+1&gt;$E27),1,"")),"")</f>
        <v/>
      </c>
      <c r="AX27" s="18" t="str">
        <f aca="false">IF(AND(ISNUMBER($E27),ISNUMBER($F27)),IF($F27=0,IF(AND(AX$18&lt;=$E27,AX$18+1&gt;$E27),2,""),IF(AND(AX$18&lt;$E27+$F27,AX$18+1&gt;$E27),1,"")),"")</f>
        <v/>
      </c>
      <c r="AY27" s="18" t="str">
        <f aca="false">IF(AND(ISNUMBER($E27),ISNUMBER($F27)),IF($F27=0,IF(AND(AY$18&lt;=$E27,AY$18+1&gt;$E27),2,""),IF(AND(AY$18&lt;$E27+$F27,AY$18+1&gt;$E27),1,"")),"")</f>
        <v/>
      </c>
      <c r="AZ27" s="18" t="str">
        <f aca="false">IF(AND(ISNUMBER($E27),ISNUMBER($F27)),IF($F27=0,IF(AND(AZ$18&lt;=$E27,AZ$18+1&gt;$E27),2,""),IF(AND(AZ$18&lt;$E27+$F27,AZ$18+1&gt;$E27),1,"")),"")</f>
        <v/>
      </c>
      <c r="BA27" s="18" t="str">
        <f aca="false">IF(AND(ISNUMBER($E27),ISNUMBER($F27)),IF($F27=0,IF(AND(BA$18&lt;=$E27,BA$18+1&gt;$E27),2,""),IF(AND(BA$18&lt;$E27+$F27,BA$18+1&gt;$E27),1,"")),"")</f>
        <v/>
      </c>
      <c r="BB27" s="18" t="str">
        <f aca="false">IF(AND(ISNUMBER($E27),ISNUMBER($F27)),IF($F27=0,IF(AND(BB$18&lt;=$E27,BB$18+1&gt;$E27),2,""),IF(AND(BB$18&lt;$E27+$F27,BB$18+1&gt;$E27),1,"")),"")</f>
        <v/>
      </c>
      <c r="BC27" s="18" t="str">
        <f aca="false">IF(AND(ISNUMBER($E27),ISNUMBER($F27)),IF($F27=0,IF(AND(BC$18&lt;=$E27,BC$18+1&gt;$E27),2,""),IF(AND(BC$18&lt;$E27+$F27,BC$18+1&gt;$E27),1,"")),"")</f>
        <v/>
      </c>
      <c r="BD27" s="18" t="str">
        <f aca="false">IF(AND(ISNUMBER($E27),ISNUMBER($F27)),IF($F27=0,IF(AND(BD$18&lt;=$E27,BD$18+1&gt;$E27),2,""),IF(AND(BD$18&lt;$E27+$F27,BD$18+1&gt;$E27),1,"")),"")</f>
        <v/>
      </c>
      <c r="BE27" s="18" t="str">
        <f aca="false">IF(AND(ISNUMBER($E27),ISNUMBER($F27)),IF($F27=0,IF(AND(BE$18&lt;=$E27,BE$18+1&gt;$E27),2,""),IF(AND(BE$18&lt;$E27+$F27,BE$18+1&gt;$E27),1,"")),"")</f>
        <v/>
      </c>
      <c r="BF27" s="18" t="str">
        <f aca="false">IF(AND(ISNUMBER($E27),ISNUMBER($F27)),IF($F27=0,IF(AND(BF$18&lt;=$E27,BF$18+1&gt;$E27),2,""),IF(AND(BF$18&lt;$E27+$F27,BF$18+1&gt;$E27),1,"")),"")</f>
        <v/>
      </c>
    </row>
    <row r="28" customFormat="false" ht="15" hidden="false" customHeight="false" outlineLevel="0" collapsed="false">
      <c r="A28" s="12" t="n">
        <v>10</v>
      </c>
      <c r="B28" s="13" t="s">
        <v>80</v>
      </c>
      <c r="C28" s="12" t="s">
        <v>75</v>
      </c>
      <c r="D28" s="12" t="s">
        <v>81</v>
      </c>
      <c r="E28" s="14" t="n">
        <v>14</v>
      </c>
      <c r="F28" s="14" t="n">
        <v>0.5</v>
      </c>
      <c r="G28" s="15" t="n">
        <f aca="false">IF(AND(ISNUMBER(E28),ISNUMBER(F28)),E28+F28,"")</f>
        <v>14.5</v>
      </c>
      <c r="H28" s="16"/>
      <c r="I28" s="12" t="s">
        <v>82</v>
      </c>
      <c r="J28" s="12" t="str">
        <f aca="false">IF(AND(ISNUMBER(G28),ISNUMBER(E31)),IF(G28&lt;=E31,"✓ înainte de livrare","✗ FAT după livrare"),"")</f>
        <v>✓ înainte de livrare</v>
      </c>
      <c r="K28" s="18" t="str">
        <f aca="false">IF(AND(ISNUMBER($E28),ISNUMBER($F28)),IF($F28=0,IF(AND(K$18&lt;=$E28,K$18+1&gt;$E28),2,""),IF(AND(K$18&lt;$E28+$F28,K$18+1&gt;$E28),1,"")),"")</f>
        <v/>
      </c>
      <c r="L28" s="18" t="str">
        <f aca="false">IF(AND(ISNUMBER($E28),ISNUMBER($F28)),IF($F28=0,IF(AND(L$18&lt;=$E28,L$18+1&gt;$E28),2,""),IF(AND(L$18&lt;$E28+$F28,L$18+1&gt;$E28),1,"")),"")</f>
        <v/>
      </c>
      <c r="M28" s="18" t="str">
        <f aca="false">IF(AND(ISNUMBER($E28),ISNUMBER($F28)),IF($F28=0,IF(AND(M$18&lt;=$E28,M$18+1&gt;$E28),2,""),IF(AND(M$18&lt;$E28+$F28,M$18+1&gt;$E28),1,"")),"")</f>
        <v/>
      </c>
      <c r="N28" s="18" t="str">
        <f aca="false">IF(AND(ISNUMBER($E28),ISNUMBER($F28)),IF($F28=0,IF(AND(N$18&lt;=$E28,N$18+1&gt;$E28),2,""),IF(AND(N$18&lt;$E28+$F28,N$18+1&gt;$E28),1,"")),"")</f>
        <v/>
      </c>
      <c r="O28" s="18" t="str">
        <f aca="false">IF(AND(ISNUMBER($E28),ISNUMBER($F28)),IF($F28=0,IF(AND(O$18&lt;=$E28,O$18+1&gt;$E28),2,""),IF(AND(O$18&lt;$E28+$F28,O$18+1&gt;$E28),1,"")),"")</f>
        <v/>
      </c>
      <c r="P28" s="18" t="str">
        <f aca="false">IF(AND(ISNUMBER($E28),ISNUMBER($F28)),IF($F28=0,IF(AND(P$18&lt;=$E28,P$18+1&gt;$E28),2,""),IF(AND(P$18&lt;$E28+$F28,P$18+1&gt;$E28),1,"")),"")</f>
        <v/>
      </c>
      <c r="Q28" s="18" t="str">
        <f aca="false">IF(AND(ISNUMBER($E28),ISNUMBER($F28)),IF($F28=0,IF(AND(Q$18&lt;=$E28,Q$18+1&gt;$E28),2,""),IF(AND(Q$18&lt;$E28+$F28,Q$18+1&gt;$E28),1,"")),"")</f>
        <v/>
      </c>
      <c r="R28" s="18" t="str">
        <f aca="false">IF(AND(ISNUMBER($E28),ISNUMBER($F28)),IF($F28=0,IF(AND(R$18&lt;=$E28,R$18+1&gt;$E28),2,""),IF(AND(R$18&lt;$E28+$F28,R$18+1&gt;$E28),1,"")),"")</f>
        <v/>
      </c>
      <c r="S28" s="18" t="str">
        <f aca="false">IF(AND(ISNUMBER($E28),ISNUMBER($F28)),IF($F28=0,IF(AND(S$18&lt;=$E28,S$18+1&gt;$E28),2,""),IF(AND(S$18&lt;$E28+$F28,S$18+1&gt;$E28),1,"")),"")</f>
        <v/>
      </c>
      <c r="T28" s="18" t="str">
        <f aca="false">IF(AND(ISNUMBER($E28),ISNUMBER($F28)),IF($F28=0,IF(AND(T$18&lt;=$E28,T$18+1&gt;$E28),2,""),IF(AND(T$18&lt;$E28+$F28,T$18+1&gt;$E28),1,"")),"")</f>
        <v/>
      </c>
      <c r="U28" s="18" t="str">
        <f aca="false">IF(AND(ISNUMBER($E28),ISNUMBER($F28)),IF($F28=0,IF(AND(U$18&lt;=$E28,U$18+1&gt;$E28),2,""),IF(AND(U$18&lt;$E28+$F28,U$18+1&gt;$E28),1,"")),"")</f>
        <v/>
      </c>
      <c r="V28" s="18" t="str">
        <f aca="false">IF(AND(ISNUMBER($E28),ISNUMBER($F28)),IF($F28=0,IF(AND(V$18&lt;=$E28,V$18+1&gt;$E28),2,""),IF(AND(V$18&lt;$E28+$F28,V$18+1&gt;$E28),1,"")),"")</f>
        <v/>
      </c>
      <c r="W28" s="18" t="str">
        <f aca="false">IF(AND(ISNUMBER($E28),ISNUMBER($F28)),IF($F28=0,IF(AND(W$18&lt;=$E28,W$18+1&gt;$E28),2,""),IF(AND(W$18&lt;$E28+$F28,W$18+1&gt;$E28),1,"")),"")</f>
        <v/>
      </c>
      <c r="X28" s="18" t="str">
        <f aca="false">IF(AND(ISNUMBER($E28),ISNUMBER($F28)),IF($F28=0,IF(AND(X$18&lt;=$E28,X$18+1&gt;$E28),2,""),IF(AND(X$18&lt;$E28+$F28,X$18+1&gt;$E28),1,"")),"")</f>
        <v/>
      </c>
      <c r="Y28" s="18" t="n">
        <f aca="false">IF(AND(ISNUMBER($E28),ISNUMBER($F28)),IF($F28=0,IF(AND(Y$18&lt;=$E28,Y$18+1&gt;$E28),2,""),IF(AND(Y$18&lt;$E28+$F28,Y$18+1&gt;$E28),1,"")),"")</f>
        <v>1</v>
      </c>
      <c r="Z28" s="18" t="str">
        <f aca="false">IF(AND(ISNUMBER($E28),ISNUMBER($F28)),IF($F28=0,IF(AND(Z$18&lt;=$E28,Z$18+1&gt;$E28),2,""),IF(AND(Z$18&lt;$E28+$F28,Z$18+1&gt;$E28),1,"")),"")</f>
        <v/>
      </c>
      <c r="AA28" s="18" t="str">
        <f aca="false">IF(AND(ISNUMBER($E28),ISNUMBER($F28)),IF($F28=0,IF(AND(AA$18&lt;=$E28,AA$18+1&gt;$E28),2,""),IF(AND(AA$18&lt;$E28+$F28,AA$18+1&gt;$E28),1,"")),"")</f>
        <v/>
      </c>
      <c r="AB28" s="18" t="str">
        <f aca="false">IF(AND(ISNUMBER($E28),ISNUMBER($F28)),IF($F28=0,IF(AND(AB$18&lt;=$E28,AB$18+1&gt;$E28),2,""),IF(AND(AB$18&lt;$E28+$F28,AB$18+1&gt;$E28),1,"")),"")</f>
        <v/>
      </c>
      <c r="AC28" s="18" t="str">
        <f aca="false">IF(AND(ISNUMBER($E28),ISNUMBER($F28)),IF($F28=0,IF(AND(AC$18&lt;=$E28,AC$18+1&gt;$E28),2,""),IF(AND(AC$18&lt;$E28+$F28,AC$18+1&gt;$E28),1,"")),"")</f>
        <v/>
      </c>
      <c r="AD28" s="18" t="str">
        <f aca="false">IF(AND(ISNUMBER($E28),ISNUMBER($F28)),IF($F28=0,IF(AND(AD$18&lt;=$E28,AD$18+1&gt;$E28),2,""),IF(AND(AD$18&lt;$E28+$F28,AD$18+1&gt;$E28),1,"")),"")</f>
        <v/>
      </c>
      <c r="AE28" s="18" t="str">
        <f aca="false">IF(AND(ISNUMBER($E28),ISNUMBER($F28)),IF($F28=0,IF(AND(AE$18&lt;=$E28,AE$18+1&gt;$E28),2,""),IF(AND(AE$18&lt;$E28+$F28,AE$18+1&gt;$E28),1,"")),"")</f>
        <v/>
      </c>
      <c r="AF28" s="18" t="str">
        <f aca="false">IF(AND(ISNUMBER($E28),ISNUMBER($F28)),IF($F28=0,IF(AND(AF$18&lt;=$E28,AF$18+1&gt;$E28),2,""),IF(AND(AF$18&lt;$E28+$F28,AF$18+1&gt;$E28),1,"")),"")</f>
        <v/>
      </c>
      <c r="AG28" s="18" t="str">
        <f aca="false">IF(AND(ISNUMBER($E28),ISNUMBER($F28)),IF($F28=0,IF(AND(AG$18&lt;=$E28,AG$18+1&gt;$E28),2,""),IF(AND(AG$18&lt;$E28+$F28,AG$18+1&gt;$E28),1,"")),"")</f>
        <v/>
      </c>
      <c r="AH28" s="18" t="str">
        <f aca="false">IF(AND(ISNUMBER($E28),ISNUMBER($F28)),IF($F28=0,IF(AND(AH$18&lt;=$E28,AH$18+1&gt;$E28),2,""),IF(AND(AH$18&lt;$E28+$F28,AH$18+1&gt;$E28),1,"")),"")</f>
        <v/>
      </c>
      <c r="AI28" s="18" t="str">
        <f aca="false">IF(AND(ISNUMBER($E28),ISNUMBER($F28)),IF($F28=0,IF(AND(AI$18&lt;=$E28,AI$18+1&gt;$E28),2,""),IF(AND(AI$18&lt;$E28+$F28,AI$18+1&gt;$E28),1,"")),"")</f>
        <v/>
      </c>
      <c r="AJ28" s="18" t="str">
        <f aca="false">IF(AND(ISNUMBER($E28),ISNUMBER($F28)),IF($F28=0,IF(AND(AJ$18&lt;=$E28,AJ$18+1&gt;$E28),2,""),IF(AND(AJ$18&lt;$E28+$F28,AJ$18+1&gt;$E28),1,"")),"")</f>
        <v/>
      </c>
      <c r="AK28" s="18" t="str">
        <f aca="false">IF(AND(ISNUMBER($E28),ISNUMBER($F28)),IF($F28=0,IF(AND(AK$18&lt;=$E28,AK$18+1&gt;$E28),2,""),IF(AND(AK$18&lt;$E28+$F28,AK$18+1&gt;$E28),1,"")),"")</f>
        <v/>
      </c>
      <c r="AL28" s="18" t="str">
        <f aca="false">IF(AND(ISNUMBER($E28),ISNUMBER($F28)),IF($F28=0,IF(AND(AL$18&lt;=$E28,AL$18+1&gt;$E28),2,""),IF(AND(AL$18&lt;$E28+$F28,AL$18+1&gt;$E28),1,"")),"")</f>
        <v/>
      </c>
      <c r="AM28" s="18" t="str">
        <f aca="false">IF(AND(ISNUMBER($E28),ISNUMBER($F28)),IF($F28=0,IF(AND(AM$18&lt;=$E28,AM$18+1&gt;$E28),2,""),IF(AND(AM$18&lt;$E28+$F28,AM$18+1&gt;$E28),1,"")),"")</f>
        <v/>
      </c>
      <c r="AN28" s="18" t="str">
        <f aca="false">IF(AND(ISNUMBER($E28),ISNUMBER($F28)),IF($F28=0,IF(AND(AN$18&lt;=$E28,AN$18+1&gt;$E28),2,""),IF(AND(AN$18&lt;$E28+$F28,AN$18+1&gt;$E28),1,"")),"")</f>
        <v/>
      </c>
      <c r="AO28" s="18" t="str">
        <f aca="false">IF(AND(ISNUMBER($E28),ISNUMBER($F28)),IF($F28=0,IF(AND(AO$18&lt;=$E28,AO$18+1&gt;$E28),2,""),IF(AND(AO$18&lt;$E28+$F28,AO$18+1&gt;$E28),1,"")),"")</f>
        <v/>
      </c>
      <c r="AP28" s="18" t="str">
        <f aca="false">IF(AND(ISNUMBER($E28),ISNUMBER($F28)),IF($F28=0,IF(AND(AP$18&lt;=$E28,AP$18+1&gt;$E28),2,""),IF(AND(AP$18&lt;$E28+$F28,AP$18+1&gt;$E28),1,"")),"")</f>
        <v/>
      </c>
      <c r="AQ28" s="18" t="str">
        <f aca="false">IF(AND(ISNUMBER($E28),ISNUMBER($F28)),IF($F28=0,IF(AND(AQ$18&lt;=$E28,AQ$18+1&gt;$E28),2,""),IF(AND(AQ$18&lt;$E28+$F28,AQ$18+1&gt;$E28),1,"")),"")</f>
        <v/>
      </c>
      <c r="AR28" s="18" t="str">
        <f aca="false">IF(AND(ISNUMBER($E28),ISNUMBER($F28)),IF($F28=0,IF(AND(AR$18&lt;=$E28,AR$18+1&gt;$E28),2,""),IF(AND(AR$18&lt;$E28+$F28,AR$18+1&gt;$E28),1,"")),"")</f>
        <v/>
      </c>
      <c r="AS28" s="18" t="str">
        <f aca="false">IF(AND(ISNUMBER($E28),ISNUMBER($F28)),IF($F28=0,IF(AND(AS$18&lt;=$E28,AS$18+1&gt;$E28),2,""),IF(AND(AS$18&lt;$E28+$F28,AS$18+1&gt;$E28),1,"")),"")</f>
        <v/>
      </c>
      <c r="AT28" s="18" t="str">
        <f aca="false">IF(AND(ISNUMBER($E28),ISNUMBER($F28)),IF($F28=0,IF(AND(AT$18&lt;=$E28,AT$18+1&gt;$E28),2,""),IF(AND(AT$18&lt;$E28+$F28,AT$18+1&gt;$E28),1,"")),"")</f>
        <v/>
      </c>
      <c r="AU28" s="18" t="str">
        <f aca="false">IF(AND(ISNUMBER($E28),ISNUMBER($F28)),IF($F28=0,IF(AND(AU$18&lt;=$E28,AU$18+1&gt;$E28),2,""),IF(AND(AU$18&lt;$E28+$F28,AU$18+1&gt;$E28),1,"")),"")</f>
        <v/>
      </c>
      <c r="AV28" s="18" t="str">
        <f aca="false">IF(AND(ISNUMBER($E28),ISNUMBER($F28)),IF($F28=0,IF(AND(AV$18&lt;=$E28,AV$18+1&gt;$E28),2,""),IF(AND(AV$18&lt;$E28+$F28,AV$18+1&gt;$E28),1,"")),"")</f>
        <v/>
      </c>
      <c r="AW28" s="18" t="str">
        <f aca="false">IF(AND(ISNUMBER($E28),ISNUMBER($F28)),IF($F28=0,IF(AND(AW$18&lt;=$E28,AW$18+1&gt;$E28),2,""),IF(AND(AW$18&lt;$E28+$F28,AW$18+1&gt;$E28),1,"")),"")</f>
        <v/>
      </c>
      <c r="AX28" s="18" t="str">
        <f aca="false">IF(AND(ISNUMBER($E28),ISNUMBER($F28)),IF($F28=0,IF(AND(AX$18&lt;=$E28,AX$18+1&gt;$E28),2,""),IF(AND(AX$18&lt;$E28+$F28,AX$18+1&gt;$E28),1,"")),"")</f>
        <v/>
      </c>
      <c r="AY28" s="18" t="str">
        <f aca="false">IF(AND(ISNUMBER($E28),ISNUMBER($F28)),IF($F28=0,IF(AND(AY$18&lt;=$E28,AY$18+1&gt;$E28),2,""),IF(AND(AY$18&lt;$E28+$F28,AY$18+1&gt;$E28),1,"")),"")</f>
        <v/>
      </c>
      <c r="AZ28" s="18" t="str">
        <f aca="false">IF(AND(ISNUMBER($E28),ISNUMBER($F28)),IF($F28=0,IF(AND(AZ$18&lt;=$E28,AZ$18+1&gt;$E28),2,""),IF(AND(AZ$18&lt;$E28+$F28,AZ$18+1&gt;$E28),1,"")),"")</f>
        <v/>
      </c>
      <c r="BA28" s="18" t="str">
        <f aca="false">IF(AND(ISNUMBER($E28),ISNUMBER($F28)),IF($F28=0,IF(AND(BA$18&lt;=$E28,BA$18+1&gt;$E28),2,""),IF(AND(BA$18&lt;$E28+$F28,BA$18+1&gt;$E28),1,"")),"")</f>
        <v/>
      </c>
      <c r="BB28" s="18" t="str">
        <f aca="false">IF(AND(ISNUMBER($E28),ISNUMBER($F28)),IF($F28=0,IF(AND(BB$18&lt;=$E28,BB$18+1&gt;$E28),2,""),IF(AND(BB$18&lt;$E28+$F28,BB$18+1&gt;$E28),1,"")),"")</f>
        <v/>
      </c>
      <c r="BC28" s="18" t="str">
        <f aca="false">IF(AND(ISNUMBER($E28),ISNUMBER($F28)),IF($F28=0,IF(AND(BC$18&lt;=$E28,BC$18+1&gt;$E28),2,""),IF(AND(BC$18&lt;$E28+$F28,BC$18+1&gt;$E28),1,"")),"")</f>
        <v/>
      </c>
      <c r="BD28" s="18" t="str">
        <f aca="false">IF(AND(ISNUMBER($E28),ISNUMBER($F28)),IF($F28=0,IF(AND(BD$18&lt;=$E28,BD$18+1&gt;$E28),2,""),IF(AND(BD$18&lt;$E28+$F28,BD$18+1&gt;$E28),1,"")),"")</f>
        <v/>
      </c>
      <c r="BE28" s="18" t="str">
        <f aca="false">IF(AND(ISNUMBER($E28),ISNUMBER($F28)),IF($F28=0,IF(AND(BE$18&lt;=$E28,BE$18+1&gt;$E28),2,""),IF(AND(BE$18&lt;$E28+$F28,BE$18+1&gt;$E28),1,"")),"")</f>
        <v/>
      </c>
      <c r="BF28" s="18" t="str">
        <f aca="false">IF(AND(ISNUMBER($E28),ISNUMBER($F28)),IF($F28=0,IF(AND(BF$18&lt;=$E28,BF$18+1&gt;$E28),2,""),IF(AND(BF$18&lt;$E28+$F28,BF$18+1&gt;$E28),1,"")),"")</f>
        <v/>
      </c>
    </row>
    <row r="29" customFormat="false" ht="15" hidden="false" customHeight="false" outlineLevel="0" collapsed="false">
      <c r="A29" s="12" t="n">
        <v>11</v>
      </c>
      <c r="B29" s="13" t="s">
        <v>83</v>
      </c>
      <c r="C29" s="12" t="s">
        <v>75</v>
      </c>
      <c r="D29" s="12" t="s">
        <v>64</v>
      </c>
      <c r="E29" s="14" t="n">
        <v>14.5</v>
      </c>
      <c r="F29" s="14" t="n">
        <v>5.5</v>
      </c>
      <c r="G29" s="15" t="n">
        <f aca="false">IF(AND(ISNUMBER(E29),ISNUMBER(F29)),E29+F29,"")</f>
        <v>20</v>
      </c>
      <c r="H29" s="16"/>
      <c r="I29" s="12" t="s">
        <v>84</v>
      </c>
      <c r="J29" s="17"/>
      <c r="K29" s="18" t="str">
        <f aca="false">IF(AND(ISNUMBER($E29),ISNUMBER($F29)),IF($F29=0,IF(AND(K$18&lt;=$E29,K$18+1&gt;$E29),2,""),IF(AND(K$18&lt;$E29+$F29,K$18+1&gt;$E29),1,"")),"")</f>
        <v/>
      </c>
      <c r="L29" s="18" t="str">
        <f aca="false">IF(AND(ISNUMBER($E29),ISNUMBER($F29)),IF($F29=0,IF(AND(L$18&lt;=$E29,L$18+1&gt;$E29),2,""),IF(AND(L$18&lt;$E29+$F29,L$18+1&gt;$E29),1,"")),"")</f>
        <v/>
      </c>
      <c r="M29" s="18" t="str">
        <f aca="false">IF(AND(ISNUMBER($E29),ISNUMBER($F29)),IF($F29=0,IF(AND(M$18&lt;=$E29,M$18+1&gt;$E29),2,""),IF(AND(M$18&lt;$E29+$F29,M$18+1&gt;$E29),1,"")),"")</f>
        <v/>
      </c>
      <c r="N29" s="18" t="str">
        <f aca="false">IF(AND(ISNUMBER($E29),ISNUMBER($F29)),IF($F29=0,IF(AND(N$18&lt;=$E29,N$18+1&gt;$E29),2,""),IF(AND(N$18&lt;$E29+$F29,N$18+1&gt;$E29),1,"")),"")</f>
        <v/>
      </c>
      <c r="O29" s="18" t="str">
        <f aca="false">IF(AND(ISNUMBER($E29),ISNUMBER($F29)),IF($F29=0,IF(AND(O$18&lt;=$E29,O$18+1&gt;$E29),2,""),IF(AND(O$18&lt;$E29+$F29,O$18+1&gt;$E29),1,"")),"")</f>
        <v/>
      </c>
      <c r="P29" s="18" t="str">
        <f aca="false">IF(AND(ISNUMBER($E29),ISNUMBER($F29)),IF($F29=0,IF(AND(P$18&lt;=$E29,P$18+1&gt;$E29),2,""),IF(AND(P$18&lt;$E29+$F29,P$18+1&gt;$E29),1,"")),"")</f>
        <v/>
      </c>
      <c r="Q29" s="18" t="str">
        <f aca="false">IF(AND(ISNUMBER($E29),ISNUMBER($F29)),IF($F29=0,IF(AND(Q$18&lt;=$E29,Q$18+1&gt;$E29),2,""),IF(AND(Q$18&lt;$E29+$F29,Q$18+1&gt;$E29),1,"")),"")</f>
        <v/>
      </c>
      <c r="R29" s="18" t="str">
        <f aca="false">IF(AND(ISNUMBER($E29),ISNUMBER($F29)),IF($F29=0,IF(AND(R$18&lt;=$E29,R$18+1&gt;$E29),2,""),IF(AND(R$18&lt;$E29+$F29,R$18+1&gt;$E29),1,"")),"")</f>
        <v/>
      </c>
      <c r="S29" s="18" t="str">
        <f aca="false">IF(AND(ISNUMBER($E29),ISNUMBER($F29)),IF($F29=0,IF(AND(S$18&lt;=$E29,S$18+1&gt;$E29),2,""),IF(AND(S$18&lt;$E29+$F29,S$18+1&gt;$E29),1,"")),"")</f>
        <v/>
      </c>
      <c r="T29" s="18" t="str">
        <f aca="false">IF(AND(ISNUMBER($E29),ISNUMBER($F29)),IF($F29=0,IF(AND(T$18&lt;=$E29,T$18+1&gt;$E29),2,""),IF(AND(T$18&lt;$E29+$F29,T$18+1&gt;$E29),1,"")),"")</f>
        <v/>
      </c>
      <c r="U29" s="18" t="str">
        <f aca="false">IF(AND(ISNUMBER($E29),ISNUMBER($F29)),IF($F29=0,IF(AND(U$18&lt;=$E29,U$18+1&gt;$E29),2,""),IF(AND(U$18&lt;$E29+$F29,U$18+1&gt;$E29),1,"")),"")</f>
        <v/>
      </c>
      <c r="V29" s="18" t="str">
        <f aca="false">IF(AND(ISNUMBER($E29),ISNUMBER($F29)),IF($F29=0,IF(AND(V$18&lt;=$E29,V$18+1&gt;$E29),2,""),IF(AND(V$18&lt;$E29+$F29,V$18+1&gt;$E29),1,"")),"")</f>
        <v/>
      </c>
      <c r="W29" s="18" t="str">
        <f aca="false">IF(AND(ISNUMBER($E29),ISNUMBER($F29)),IF($F29=0,IF(AND(W$18&lt;=$E29,W$18+1&gt;$E29),2,""),IF(AND(W$18&lt;$E29+$F29,W$18+1&gt;$E29),1,"")),"")</f>
        <v/>
      </c>
      <c r="X29" s="18" t="str">
        <f aca="false">IF(AND(ISNUMBER($E29),ISNUMBER($F29)),IF($F29=0,IF(AND(X$18&lt;=$E29,X$18+1&gt;$E29),2,""),IF(AND(X$18&lt;$E29+$F29,X$18+1&gt;$E29),1,"")),"")</f>
        <v/>
      </c>
      <c r="Y29" s="18" t="n">
        <f aca="false">IF(AND(ISNUMBER($E29),ISNUMBER($F29)),IF($F29=0,IF(AND(Y$18&lt;=$E29,Y$18+1&gt;$E29),2,""),IF(AND(Y$18&lt;$E29+$F29,Y$18+1&gt;$E29),1,"")),"")</f>
        <v>1</v>
      </c>
      <c r="Z29" s="18" t="n">
        <f aca="false">IF(AND(ISNUMBER($E29),ISNUMBER($F29)),IF($F29=0,IF(AND(Z$18&lt;=$E29,Z$18+1&gt;$E29),2,""),IF(AND(Z$18&lt;$E29+$F29,Z$18+1&gt;$E29),1,"")),"")</f>
        <v>1</v>
      </c>
      <c r="AA29" s="18" t="n">
        <f aca="false">IF(AND(ISNUMBER($E29),ISNUMBER($F29)),IF($F29=0,IF(AND(AA$18&lt;=$E29,AA$18+1&gt;$E29),2,""),IF(AND(AA$18&lt;$E29+$F29,AA$18+1&gt;$E29),1,"")),"")</f>
        <v>1</v>
      </c>
      <c r="AB29" s="18" t="n">
        <f aca="false">IF(AND(ISNUMBER($E29),ISNUMBER($F29)),IF($F29=0,IF(AND(AB$18&lt;=$E29,AB$18+1&gt;$E29),2,""),IF(AND(AB$18&lt;$E29+$F29,AB$18+1&gt;$E29),1,"")),"")</f>
        <v>1</v>
      </c>
      <c r="AC29" s="18" t="n">
        <f aca="false">IF(AND(ISNUMBER($E29),ISNUMBER($F29)),IF($F29=0,IF(AND(AC$18&lt;=$E29,AC$18+1&gt;$E29),2,""),IF(AND(AC$18&lt;$E29+$F29,AC$18+1&gt;$E29),1,"")),"")</f>
        <v>1</v>
      </c>
      <c r="AD29" s="18" t="n">
        <f aca="false">IF(AND(ISNUMBER($E29),ISNUMBER($F29)),IF($F29=0,IF(AND(AD$18&lt;=$E29,AD$18+1&gt;$E29),2,""),IF(AND(AD$18&lt;$E29+$F29,AD$18+1&gt;$E29),1,"")),"")</f>
        <v>1</v>
      </c>
      <c r="AE29" s="18" t="str">
        <f aca="false">IF(AND(ISNUMBER($E29),ISNUMBER($F29)),IF($F29=0,IF(AND(AE$18&lt;=$E29,AE$18+1&gt;$E29),2,""),IF(AND(AE$18&lt;$E29+$F29,AE$18+1&gt;$E29),1,"")),"")</f>
        <v/>
      </c>
      <c r="AF29" s="18" t="str">
        <f aca="false">IF(AND(ISNUMBER($E29),ISNUMBER($F29)),IF($F29=0,IF(AND(AF$18&lt;=$E29,AF$18+1&gt;$E29),2,""),IF(AND(AF$18&lt;$E29+$F29,AF$18+1&gt;$E29),1,"")),"")</f>
        <v/>
      </c>
      <c r="AG29" s="18" t="str">
        <f aca="false">IF(AND(ISNUMBER($E29),ISNUMBER($F29)),IF($F29=0,IF(AND(AG$18&lt;=$E29,AG$18+1&gt;$E29),2,""),IF(AND(AG$18&lt;$E29+$F29,AG$18+1&gt;$E29),1,"")),"")</f>
        <v/>
      </c>
      <c r="AH29" s="18" t="str">
        <f aca="false">IF(AND(ISNUMBER($E29),ISNUMBER($F29)),IF($F29=0,IF(AND(AH$18&lt;=$E29,AH$18+1&gt;$E29),2,""),IF(AND(AH$18&lt;$E29+$F29,AH$18+1&gt;$E29),1,"")),"")</f>
        <v/>
      </c>
      <c r="AI29" s="18" t="str">
        <f aca="false">IF(AND(ISNUMBER($E29),ISNUMBER($F29)),IF($F29=0,IF(AND(AI$18&lt;=$E29,AI$18+1&gt;$E29),2,""),IF(AND(AI$18&lt;$E29+$F29,AI$18+1&gt;$E29),1,"")),"")</f>
        <v/>
      </c>
      <c r="AJ29" s="18" t="str">
        <f aca="false">IF(AND(ISNUMBER($E29),ISNUMBER($F29)),IF($F29=0,IF(AND(AJ$18&lt;=$E29,AJ$18+1&gt;$E29),2,""),IF(AND(AJ$18&lt;$E29+$F29,AJ$18+1&gt;$E29),1,"")),"")</f>
        <v/>
      </c>
      <c r="AK29" s="18" t="str">
        <f aca="false">IF(AND(ISNUMBER($E29),ISNUMBER($F29)),IF($F29=0,IF(AND(AK$18&lt;=$E29,AK$18+1&gt;$E29),2,""),IF(AND(AK$18&lt;$E29+$F29,AK$18+1&gt;$E29),1,"")),"")</f>
        <v/>
      </c>
      <c r="AL29" s="18" t="str">
        <f aca="false">IF(AND(ISNUMBER($E29),ISNUMBER($F29)),IF($F29=0,IF(AND(AL$18&lt;=$E29,AL$18+1&gt;$E29),2,""),IF(AND(AL$18&lt;$E29+$F29,AL$18+1&gt;$E29),1,"")),"")</f>
        <v/>
      </c>
      <c r="AM29" s="18" t="str">
        <f aca="false">IF(AND(ISNUMBER($E29),ISNUMBER($F29)),IF($F29=0,IF(AND(AM$18&lt;=$E29,AM$18+1&gt;$E29),2,""),IF(AND(AM$18&lt;$E29+$F29,AM$18+1&gt;$E29),1,"")),"")</f>
        <v/>
      </c>
      <c r="AN29" s="18" t="str">
        <f aca="false">IF(AND(ISNUMBER($E29),ISNUMBER($F29)),IF($F29=0,IF(AND(AN$18&lt;=$E29,AN$18+1&gt;$E29),2,""),IF(AND(AN$18&lt;$E29+$F29,AN$18+1&gt;$E29),1,"")),"")</f>
        <v/>
      </c>
      <c r="AO29" s="18" t="str">
        <f aca="false">IF(AND(ISNUMBER($E29),ISNUMBER($F29)),IF($F29=0,IF(AND(AO$18&lt;=$E29,AO$18+1&gt;$E29),2,""),IF(AND(AO$18&lt;$E29+$F29,AO$18+1&gt;$E29),1,"")),"")</f>
        <v/>
      </c>
      <c r="AP29" s="18" t="str">
        <f aca="false">IF(AND(ISNUMBER($E29),ISNUMBER($F29)),IF($F29=0,IF(AND(AP$18&lt;=$E29,AP$18+1&gt;$E29),2,""),IF(AND(AP$18&lt;$E29+$F29,AP$18+1&gt;$E29),1,"")),"")</f>
        <v/>
      </c>
      <c r="AQ29" s="18" t="str">
        <f aca="false">IF(AND(ISNUMBER($E29),ISNUMBER($F29)),IF($F29=0,IF(AND(AQ$18&lt;=$E29,AQ$18+1&gt;$E29),2,""),IF(AND(AQ$18&lt;$E29+$F29,AQ$18+1&gt;$E29),1,"")),"")</f>
        <v/>
      </c>
      <c r="AR29" s="18" t="str">
        <f aca="false">IF(AND(ISNUMBER($E29),ISNUMBER($F29)),IF($F29=0,IF(AND(AR$18&lt;=$E29,AR$18+1&gt;$E29),2,""),IF(AND(AR$18&lt;$E29+$F29,AR$18+1&gt;$E29),1,"")),"")</f>
        <v/>
      </c>
      <c r="AS29" s="18" t="str">
        <f aca="false">IF(AND(ISNUMBER($E29),ISNUMBER($F29)),IF($F29=0,IF(AND(AS$18&lt;=$E29,AS$18+1&gt;$E29),2,""),IF(AND(AS$18&lt;$E29+$F29,AS$18+1&gt;$E29),1,"")),"")</f>
        <v/>
      </c>
      <c r="AT29" s="18" t="str">
        <f aca="false">IF(AND(ISNUMBER($E29),ISNUMBER($F29)),IF($F29=0,IF(AND(AT$18&lt;=$E29,AT$18+1&gt;$E29),2,""),IF(AND(AT$18&lt;$E29+$F29,AT$18+1&gt;$E29),1,"")),"")</f>
        <v/>
      </c>
      <c r="AU29" s="18" t="str">
        <f aca="false">IF(AND(ISNUMBER($E29),ISNUMBER($F29)),IF($F29=0,IF(AND(AU$18&lt;=$E29,AU$18+1&gt;$E29),2,""),IF(AND(AU$18&lt;$E29+$F29,AU$18+1&gt;$E29),1,"")),"")</f>
        <v/>
      </c>
      <c r="AV29" s="18" t="str">
        <f aca="false">IF(AND(ISNUMBER($E29),ISNUMBER($F29)),IF($F29=0,IF(AND(AV$18&lt;=$E29,AV$18+1&gt;$E29),2,""),IF(AND(AV$18&lt;$E29+$F29,AV$18+1&gt;$E29),1,"")),"")</f>
        <v/>
      </c>
      <c r="AW29" s="18" t="str">
        <f aca="false">IF(AND(ISNUMBER($E29),ISNUMBER($F29)),IF($F29=0,IF(AND(AW$18&lt;=$E29,AW$18+1&gt;$E29),2,""),IF(AND(AW$18&lt;$E29+$F29,AW$18+1&gt;$E29),1,"")),"")</f>
        <v/>
      </c>
      <c r="AX29" s="18" t="str">
        <f aca="false">IF(AND(ISNUMBER($E29),ISNUMBER($F29)),IF($F29=0,IF(AND(AX$18&lt;=$E29,AX$18+1&gt;$E29),2,""),IF(AND(AX$18&lt;$E29+$F29,AX$18+1&gt;$E29),1,"")),"")</f>
        <v/>
      </c>
      <c r="AY29" s="18" t="str">
        <f aca="false">IF(AND(ISNUMBER($E29),ISNUMBER($F29)),IF($F29=0,IF(AND(AY$18&lt;=$E29,AY$18+1&gt;$E29),2,""),IF(AND(AY$18&lt;$E29+$F29,AY$18+1&gt;$E29),1,"")),"")</f>
        <v/>
      </c>
      <c r="AZ29" s="18" t="str">
        <f aca="false">IF(AND(ISNUMBER($E29),ISNUMBER($F29)),IF($F29=0,IF(AND(AZ$18&lt;=$E29,AZ$18+1&gt;$E29),2,""),IF(AND(AZ$18&lt;$E29+$F29,AZ$18+1&gt;$E29),1,"")),"")</f>
        <v/>
      </c>
      <c r="BA29" s="18" t="str">
        <f aca="false">IF(AND(ISNUMBER($E29),ISNUMBER($F29)),IF($F29=0,IF(AND(BA$18&lt;=$E29,BA$18+1&gt;$E29),2,""),IF(AND(BA$18&lt;$E29+$F29,BA$18+1&gt;$E29),1,"")),"")</f>
        <v/>
      </c>
      <c r="BB29" s="18" t="str">
        <f aca="false">IF(AND(ISNUMBER($E29),ISNUMBER($F29)),IF($F29=0,IF(AND(BB$18&lt;=$E29,BB$18+1&gt;$E29),2,""),IF(AND(BB$18&lt;$E29+$F29,BB$18+1&gt;$E29),1,"")),"")</f>
        <v/>
      </c>
      <c r="BC29" s="18" t="str">
        <f aca="false">IF(AND(ISNUMBER($E29),ISNUMBER($F29)),IF($F29=0,IF(AND(BC$18&lt;=$E29,BC$18+1&gt;$E29),2,""),IF(AND(BC$18&lt;$E29+$F29,BC$18+1&gt;$E29),1,"")),"")</f>
        <v/>
      </c>
      <c r="BD29" s="18" t="str">
        <f aca="false">IF(AND(ISNUMBER($E29),ISNUMBER($F29)),IF($F29=0,IF(AND(BD$18&lt;=$E29,BD$18+1&gt;$E29),2,""),IF(AND(BD$18&lt;$E29+$F29,BD$18+1&gt;$E29),1,"")),"")</f>
        <v/>
      </c>
      <c r="BE29" s="18" t="str">
        <f aca="false">IF(AND(ISNUMBER($E29),ISNUMBER($F29)),IF($F29=0,IF(AND(BE$18&lt;=$E29,BE$18+1&gt;$E29),2,""),IF(AND(BE$18&lt;$E29+$F29,BE$18+1&gt;$E29),1,"")),"")</f>
        <v/>
      </c>
      <c r="BF29" s="18" t="str">
        <f aca="false">IF(AND(ISNUMBER($E29),ISNUMBER($F29)),IF($F29=0,IF(AND(BF$18&lt;=$E29,BF$18+1&gt;$E29),2,""),IF(AND(BF$18&lt;$E29+$F29,BF$18+1&gt;$E29),1,"")),"")</f>
        <v/>
      </c>
    </row>
    <row r="30" customFormat="false" ht="15" hidden="false" customHeight="false" outlineLevel="0" collapsed="false">
      <c r="A30" s="12" t="n">
        <v>12</v>
      </c>
      <c r="B30" s="13" t="s">
        <v>85</v>
      </c>
      <c r="C30" s="12" t="s">
        <v>75</v>
      </c>
      <c r="D30" s="12" t="s">
        <v>64</v>
      </c>
      <c r="E30" s="9" t="n">
        <f aca="false">C13</f>
        <v>8</v>
      </c>
      <c r="F30" s="14" t="n">
        <v>6</v>
      </c>
      <c r="G30" s="15" t="n">
        <f aca="false">IF(AND(ISNUMBER(E30),ISNUMBER(F30)),E30+F30,"")</f>
        <v>14</v>
      </c>
      <c r="H30" s="16"/>
      <c r="I30" s="12" t="s">
        <v>65</v>
      </c>
      <c r="J30" s="12" t="str">
        <f aca="false">IF(ISNUMBER(E30),IF(E30&gt;=C13,"✓ după AC","✗ înainte de AC"),"")</f>
        <v>✓ după AC</v>
      </c>
      <c r="K30" s="18" t="str">
        <f aca="false">IF(AND(ISNUMBER($E30),ISNUMBER($F30)),IF($F30=0,IF(AND(K$18&lt;=$E30,K$18+1&gt;$E30),2,""),IF(AND(K$18&lt;$E30+$F30,K$18+1&gt;$E30),1,"")),"")</f>
        <v/>
      </c>
      <c r="L30" s="18" t="str">
        <f aca="false">IF(AND(ISNUMBER($E30),ISNUMBER($F30)),IF($F30=0,IF(AND(L$18&lt;=$E30,L$18+1&gt;$E30),2,""),IF(AND(L$18&lt;$E30+$F30,L$18+1&gt;$E30),1,"")),"")</f>
        <v/>
      </c>
      <c r="M30" s="18" t="str">
        <f aca="false">IF(AND(ISNUMBER($E30),ISNUMBER($F30)),IF($F30=0,IF(AND(M$18&lt;=$E30,M$18+1&gt;$E30),2,""),IF(AND(M$18&lt;$E30+$F30,M$18+1&gt;$E30),1,"")),"")</f>
        <v/>
      </c>
      <c r="N30" s="18" t="str">
        <f aca="false">IF(AND(ISNUMBER($E30),ISNUMBER($F30)),IF($F30=0,IF(AND(N$18&lt;=$E30,N$18+1&gt;$E30),2,""),IF(AND(N$18&lt;$E30+$F30,N$18+1&gt;$E30),1,"")),"")</f>
        <v/>
      </c>
      <c r="O30" s="18" t="str">
        <f aca="false">IF(AND(ISNUMBER($E30),ISNUMBER($F30)),IF($F30=0,IF(AND(O$18&lt;=$E30,O$18+1&gt;$E30),2,""),IF(AND(O$18&lt;$E30+$F30,O$18+1&gt;$E30),1,"")),"")</f>
        <v/>
      </c>
      <c r="P30" s="18" t="str">
        <f aca="false">IF(AND(ISNUMBER($E30),ISNUMBER($F30)),IF($F30=0,IF(AND(P$18&lt;=$E30,P$18+1&gt;$E30),2,""),IF(AND(P$18&lt;$E30+$F30,P$18+1&gt;$E30),1,"")),"")</f>
        <v/>
      </c>
      <c r="Q30" s="18" t="str">
        <f aca="false">IF(AND(ISNUMBER($E30),ISNUMBER($F30)),IF($F30=0,IF(AND(Q$18&lt;=$E30,Q$18+1&gt;$E30),2,""),IF(AND(Q$18&lt;$E30+$F30,Q$18+1&gt;$E30),1,"")),"")</f>
        <v/>
      </c>
      <c r="R30" s="18" t="str">
        <f aca="false">IF(AND(ISNUMBER($E30),ISNUMBER($F30)),IF($F30=0,IF(AND(R$18&lt;=$E30,R$18+1&gt;$E30),2,""),IF(AND(R$18&lt;$E30+$F30,R$18+1&gt;$E30),1,"")),"")</f>
        <v/>
      </c>
      <c r="S30" s="18" t="n">
        <f aca="false">IF(AND(ISNUMBER($E30),ISNUMBER($F30)),IF($F30=0,IF(AND(S$18&lt;=$E30,S$18+1&gt;$E30),2,""),IF(AND(S$18&lt;$E30+$F30,S$18+1&gt;$E30),1,"")),"")</f>
        <v>1</v>
      </c>
      <c r="T30" s="18" t="n">
        <f aca="false">IF(AND(ISNUMBER($E30),ISNUMBER($F30)),IF($F30=0,IF(AND(T$18&lt;=$E30,T$18+1&gt;$E30),2,""),IF(AND(T$18&lt;$E30+$F30,T$18+1&gt;$E30),1,"")),"")</f>
        <v>1</v>
      </c>
      <c r="U30" s="18" t="n">
        <f aca="false">IF(AND(ISNUMBER($E30),ISNUMBER($F30)),IF($F30=0,IF(AND(U$18&lt;=$E30,U$18+1&gt;$E30),2,""),IF(AND(U$18&lt;$E30+$F30,U$18+1&gt;$E30),1,"")),"")</f>
        <v>1</v>
      </c>
      <c r="V30" s="18" t="n">
        <f aca="false">IF(AND(ISNUMBER($E30),ISNUMBER($F30)),IF($F30=0,IF(AND(V$18&lt;=$E30,V$18+1&gt;$E30),2,""),IF(AND(V$18&lt;$E30+$F30,V$18+1&gt;$E30),1,"")),"")</f>
        <v>1</v>
      </c>
      <c r="W30" s="18" t="n">
        <f aca="false">IF(AND(ISNUMBER($E30),ISNUMBER($F30)),IF($F30=0,IF(AND(W$18&lt;=$E30,W$18+1&gt;$E30),2,""),IF(AND(W$18&lt;$E30+$F30,W$18+1&gt;$E30),1,"")),"")</f>
        <v>1</v>
      </c>
      <c r="X30" s="18" t="n">
        <f aca="false">IF(AND(ISNUMBER($E30),ISNUMBER($F30)),IF($F30=0,IF(AND(X$18&lt;=$E30,X$18+1&gt;$E30),2,""),IF(AND(X$18&lt;$E30+$F30,X$18+1&gt;$E30),1,"")),"")</f>
        <v>1</v>
      </c>
      <c r="Y30" s="18" t="str">
        <f aca="false">IF(AND(ISNUMBER($E30),ISNUMBER($F30)),IF($F30=0,IF(AND(Y$18&lt;=$E30,Y$18+1&gt;$E30),2,""),IF(AND(Y$18&lt;$E30+$F30,Y$18+1&gt;$E30),1,"")),"")</f>
        <v/>
      </c>
      <c r="Z30" s="18" t="str">
        <f aca="false">IF(AND(ISNUMBER($E30),ISNUMBER($F30)),IF($F30=0,IF(AND(Z$18&lt;=$E30,Z$18+1&gt;$E30),2,""),IF(AND(Z$18&lt;$E30+$F30,Z$18+1&gt;$E30),1,"")),"")</f>
        <v/>
      </c>
      <c r="AA30" s="18" t="str">
        <f aca="false">IF(AND(ISNUMBER($E30),ISNUMBER($F30)),IF($F30=0,IF(AND(AA$18&lt;=$E30,AA$18+1&gt;$E30),2,""),IF(AND(AA$18&lt;$E30+$F30,AA$18+1&gt;$E30),1,"")),"")</f>
        <v/>
      </c>
      <c r="AB30" s="18" t="str">
        <f aca="false">IF(AND(ISNUMBER($E30),ISNUMBER($F30)),IF($F30=0,IF(AND(AB$18&lt;=$E30,AB$18+1&gt;$E30),2,""),IF(AND(AB$18&lt;$E30+$F30,AB$18+1&gt;$E30),1,"")),"")</f>
        <v/>
      </c>
      <c r="AC30" s="18" t="str">
        <f aca="false">IF(AND(ISNUMBER($E30),ISNUMBER($F30)),IF($F30=0,IF(AND(AC$18&lt;=$E30,AC$18+1&gt;$E30),2,""),IF(AND(AC$18&lt;$E30+$F30,AC$18+1&gt;$E30),1,"")),"")</f>
        <v/>
      </c>
      <c r="AD30" s="18" t="str">
        <f aca="false">IF(AND(ISNUMBER($E30),ISNUMBER($F30)),IF($F30=0,IF(AND(AD$18&lt;=$E30,AD$18+1&gt;$E30),2,""),IF(AND(AD$18&lt;$E30+$F30,AD$18+1&gt;$E30),1,"")),"")</f>
        <v/>
      </c>
      <c r="AE30" s="18" t="str">
        <f aca="false">IF(AND(ISNUMBER($E30),ISNUMBER($F30)),IF($F30=0,IF(AND(AE$18&lt;=$E30,AE$18+1&gt;$E30),2,""),IF(AND(AE$18&lt;$E30+$F30,AE$18+1&gt;$E30),1,"")),"")</f>
        <v/>
      </c>
      <c r="AF30" s="18" t="str">
        <f aca="false">IF(AND(ISNUMBER($E30),ISNUMBER($F30)),IF($F30=0,IF(AND(AF$18&lt;=$E30,AF$18+1&gt;$E30),2,""),IF(AND(AF$18&lt;$E30+$F30,AF$18+1&gt;$E30),1,"")),"")</f>
        <v/>
      </c>
      <c r="AG30" s="18" t="str">
        <f aca="false">IF(AND(ISNUMBER($E30),ISNUMBER($F30)),IF($F30=0,IF(AND(AG$18&lt;=$E30,AG$18+1&gt;$E30),2,""),IF(AND(AG$18&lt;$E30+$F30,AG$18+1&gt;$E30),1,"")),"")</f>
        <v/>
      </c>
      <c r="AH30" s="18" t="str">
        <f aca="false">IF(AND(ISNUMBER($E30),ISNUMBER($F30)),IF($F30=0,IF(AND(AH$18&lt;=$E30,AH$18+1&gt;$E30),2,""),IF(AND(AH$18&lt;$E30+$F30,AH$18+1&gt;$E30),1,"")),"")</f>
        <v/>
      </c>
      <c r="AI30" s="18" t="str">
        <f aca="false">IF(AND(ISNUMBER($E30),ISNUMBER($F30)),IF($F30=0,IF(AND(AI$18&lt;=$E30,AI$18+1&gt;$E30),2,""),IF(AND(AI$18&lt;$E30+$F30,AI$18+1&gt;$E30),1,"")),"")</f>
        <v/>
      </c>
      <c r="AJ30" s="18" t="str">
        <f aca="false">IF(AND(ISNUMBER($E30),ISNUMBER($F30)),IF($F30=0,IF(AND(AJ$18&lt;=$E30,AJ$18+1&gt;$E30),2,""),IF(AND(AJ$18&lt;$E30+$F30,AJ$18+1&gt;$E30),1,"")),"")</f>
        <v/>
      </c>
      <c r="AK30" s="18" t="str">
        <f aca="false">IF(AND(ISNUMBER($E30),ISNUMBER($F30)),IF($F30=0,IF(AND(AK$18&lt;=$E30,AK$18+1&gt;$E30),2,""),IF(AND(AK$18&lt;$E30+$F30,AK$18+1&gt;$E30),1,"")),"")</f>
        <v/>
      </c>
      <c r="AL30" s="18" t="str">
        <f aca="false">IF(AND(ISNUMBER($E30),ISNUMBER($F30)),IF($F30=0,IF(AND(AL$18&lt;=$E30,AL$18+1&gt;$E30),2,""),IF(AND(AL$18&lt;$E30+$F30,AL$18+1&gt;$E30),1,"")),"")</f>
        <v/>
      </c>
      <c r="AM30" s="18" t="str">
        <f aca="false">IF(AND(ISNUMBER($E30),ISNUMBER($F30)),IF($F30=0,IF(AND(AM$18&lt;=$E30,AM$18+1&gt;$E30),2,""),IF(AND(AM$18&lt;$E30+$F30,AM$18+1&gt;$E30),1,"")),"")</f>
        <v/>
      </c>
      <c r="AN30" s="18" t="str">
        <f aca="false">IF(AND(ISNUMBER($E30),ISNUMBER($F30)),IF($F30=0,IF(AND(AN$18&lt;=$E30,AN$18+1&gt;$E30),2,""),IF(AND(AN$18&lt;$E30+$F30,AN$18+1&gt;$E30),1,"")),"")</f>
        <v/>
      </c>
      <c r="AO30" s="18" t="str">
        <f aca="false">IF(AND(ISNUMBER($E30),ISNUMBER($F30)),IF($F30=0,IF(AND(AO$18&lt;=$E30,AO$18+1&gt;$E30),2,""),IF(AND(AO$18&lt;$E30+$F30,AO$18+1&gt;$E30),1,"")),"")</f>
        <v/>
      </c>
      <c r="AP30" s="18" t="str">
        <f aca="false">IF(AND(ISNUMBER($E30),ISNUMBER($F30)),IF($F30=0,IF(AND(AP$18&lt;=$E30,AP$18+1&gt;$E30),2,""),IF(AND(AP$18&lt;$E30+$F30,AP$18+1&gt;$E30),1,"")),"")</f>
        <v/>
      </c>
      <c r="AQ30" s="18" t="str">
        <f aca="false">IF(AND(ISNUMBER($E30),ISNUMBER($F30)),IF($F30=0,IF(AND(AQ$18&lt;=$E30,AQ$18+1&gt;$E30),2,""),IF(AND(AQ$18&lt;$E30+$F30,AQ$18+1&gt;$E30),1,"")),"")</f>
        <v/>
      </c>
      <c r="AR30" s="18" t="str">
        <f aca="false">IF(AND(ISNUMBER($E30),ISNUMBER($F30)),IF($F30=0,IF(AND(AR$18&lt;=$E30,AR$18+1&gt;$E30),2,""),IF(AND(AR$18&lt;$E30+$F30,AR$18+1&gt;$E30),1,"")),"")</f>
        <v/>
      </c>
      <c r="AS30" s="18" t="str">
        <f aca="false">IF(AND(ISNUMBER($E30),ISNUMBER($F30)),IF($F30=0,IF(AND(AS$18&lt;=$E30,AS$18+1&gt;$E30),2,""),IF(AND(AS$18&lt;$E30+$F30,AS$18+1&gt;$E30),1,"")),"")</f>
        <v/>
      </c>
      <c r="AT30" s="18" t="str">
        <f aca="false">IF(AND(ISNUMBER($E30),ISNUMBER($F30)),IF($F30=0,IF(AND(AT$18&lt;=$E30,AT$18+1&gt;$E30),2,""),IF(AND(AT$18&lt;$E30+$F30,AT$18+1&gt;$E30),1,"")),"")</f>
        <v/>
      </c>
      <c r="AU30" s="18" t="str">
        <f aca="false">IF(AND(ISNUMBER($E30),ISNUMBER($F30)),IF($F30=0,IF(AND(AU$18&lt;=$E30,AU$18+1&gt;$E30),2,""),IF(AND(AU$18&lt;$E30+$F30,AU$18+1&gt;$E30),1,"")),"")</f>
        <v/>
      </c>
      <c r="AV30" s="18" t="str">
        <f aca="false">IF(AND(ISNUMBER($E30),ISNUMBER($F30)),IF($F30=0,IF(AND(AV$18&lt;=$E30,AV$18+1&gt;$E30),2,""),IF(AND(AV$18&lt;$E30+$F30,AV$18+1&gt;$E30),1,"")),"")</f>
        <v/>
      </c>
      <c r="AW30" s="18" t="str">
        <f aca="false">IF(AND(ISNUMBER($E30),ISNUMBER($F30)),IF($F30=0,IF(AND(AW$18&lt;=$E30,AW$18+1&gt;$E30),2,""),IF(AND(AW$18&lt;$E30+$F30,AW$18+1&gt;$E30),1,"")),"")</f>
        <v/>
      </c>
      <c r="AX30" s="18" t="str">
        <f aca="false">IF(AND(ISNUMBER($E30),ISNUMBER($F30)),IF($F30=0,IF(AND(AX$18&lt;=$E30,AX$18+1&gt;$E30),2,""),IF(AND(AX$18&lt;$E30+$F30,AX$18+1&gt;$E30),1,"")),"")</f>
        <v/>
      </c>
      <c r="AY30" s="18" t="str">
        <f aca="false">IF(AND(ISNUMBER($E30),ISNUMBER($F30)),IF($F30=0,IF(AND(AY$18&lt;=$E30,AY$18+1&gt;$E30),2,""),IF(AND(AY$18&lt;$E30+$F30,AY$18+1&gt;$E30),1,"")),"")</f>
        <v/>
      </c>
      <c r="AZ30" s="18" t="str">
        <f aca="false">IF(AND(ISNUMBER($E30),ISNUMBER($F30)),IF($F30=0,IF(AND(AZ$18&lt;=$E30,AZ$18+1&gt;$E30),2,""),IF(AND(AZ$18&lt;$E30+$F30,AZ$18+1&gt;$E30),1,"")),"")</f>
        <v/>
      </c>
      <c r="BA30" s="18" t="str">
        <f aca="false">IF(AND(ISNUMBER($E30),ISNUMBER($F30)),IF($F30=0,IF(AND(BA$18&lt;=$E30,BA$18+1&gt;$E30),2,""),IF(AND(BA$18&lt;$E30+$F30,BA$18+1&gt;$E30),1,"")),"")</f>
        <v/>
      </c>
      <c r="BB30" s="18" t="str">
        <f aca="false">IF(AND(ISNUMBER($E30),ISNUMBER($F30)),IF($F30=0,IF(AND(BB$18&lt;=$E30,BB$18+1&gt;$E30),2,""),IF(AND(BB$18&lt;$E30+$F30,BB$18+1&gt;$E30),1,"")),"")</f>
        <v/>
      </c>
      <c r="BC30" s="18" t="str">
        <f aca="false">IF(AND(ISNUMBER($E30),ISNUMBER($F30)),IF($F30=0,IF(AND(BC$18&lt;=$E30,BC$18+1&gt;$E30),2,""),IF(AND(BC$18&lt;$E30+$F30,BC$18+1&gt;$E30),1,"")),"")</f>
        <v/>
      </c>
      <c r="BD30" s="18" t="str">
        <f aca="false">IF(AND(ISNUMBER($E30),ISNUMBER($F30)),IF($F30=0,IF(AND(BD$18&lt;=$E30,BD$18+1&gt;$E30),2,""),IF(AND(BD$18&lt;$E30+$F30,BD$18+1&gt;$E30),1,"")),"")</f>
        <v/>
      </c>
      <c r="BE30" s="18" t="str">
        <f aca="false">IF(AND(ISNUMBER($E30),ISNUMBER($F30)),IF($F30=0,IF(AND(BE$18&lt;=$E30,BE$18+1&gt;$E30),2,""),IF(AND(BE$18&lt;$E30+$F30,BE$18+1&gt;$E30),1,"")),"")</f>
        <v/>
      </c>
      <c r="BF30" s="18" t="str">
        <f aca="false">IF(AND(ISNUMBER($E30),ISNUMBER($F30)),IF($F30=0,IF(AND(BF$18&lt;=$E30,BF$18+1&gt;$E30),2,""),IF(AND(BF$18&lt;$E30+$F30,BF$18+1&gt;$E30),1,"")),"")</f>
        <v/>
      </c>
    </row>
    <row r="31" customFormat="false" ht="15" hidden="false" customHeight="false" outlineLevel="0" collapsed="false">
      <c r="A31" s="12" t="n">
        <v>13</v>
      </c>
      <c r="B31" s="19" t="s">
        <v>86</v>
      </c>
      <c r="C31" s="12" t="s">
        <v>75</v>
      </c>
      <c r="D31" s="12" t="s">
        <v>64</v>
      </c>
      <c r="E31" s="14" t="n">
        <v>20</v>
      </c>
      <c r="F31" s="14" t="n">
        <v>0</v>
      </c>
      <c r="G31" s="15" t="n">
        <f aca="false">IF(AND(ISNUMBER(E31),ISNUMBER(F31)),E31+F31,"")</f>
        <v>20</v>
      </c>
      <c r="H31" s="16"/>
      <c r="I31" s="12" t="s">
        <v>87</v>
      </c>
      <c r="J31" s="12" t="str">
        <f aca="false">IF(ISNUMBER(E31),IF(E31&gt;=C13,"✓ după AC","! înainte de AC — platformele nu sunt gata"),"")</f>
        <v>✓ după AC</v>
      </c>
      <c r="K31" s="18" t="str">
        <f aca="false">IF(AND(ISNUMBER($E31),ISNUMBER($F31)),IF($F31=0,IF(AND(K$18&lt;=$E31,K$18+1&gt;$E31),2,""),IF(AND(K$18&lt;$E31+$F31,K$18+1&gt;$E31),1,"")),"")</f>
        <v/>
      </c>
      <c r="L31" s="18" t="str">
        <f aca="false">IF(AND(ISNUMBER($E31),ISNUMBER($F31)),IF($F31=0,IF(AND(L$18&lt;=$E31,L$18+1&gt;$E31),2,""),IF(AND(L$18&lt;$E31+$F31,L$18+1&gt;$E31),1,"")),"")</f>
        <v/>
      </c>
      <c r="M31" s="18" t="str">
        <f aca="false">IF(AND(ISNUMBER($E31),ISNUMBER($F31)),IF($F31=0,IF(AND(M$18&lt;=$E31,M$18+1&gt;$E31),2,""),IF(AND(M$18&lt;$E31+$F31,M$18+1&gt;$E31),1,"")),"")</f>
        <v/>
      </c>
      <c r="N31" s="18" t="str">
        <f aca="false">IF(AND(ISNUMBER($E31),ISNUMBER($F31)),IF($F31=0,IF(AND(N$18&lt;=$E31,N$18+1&gt;$E31),2,""),IF(AND(N$18&lt;$E31+$F31,N$18+1&gt;$E31),1,"")),"")</f>
        <v/>
      </c>
      <c r="O31" s="18" t="str">
        <f aca="false">IF(AND(ISNUMBER($E31),ISNUMBER($F31)),IF($F31=0,IF(AND(O$18&lt;=$E31,O$18+1&gt;$E31),2,""),IF(AND(O$18&lt;$E31+$F31,O$18+1&gt;$E31),1,"")),"")</f>
        <v/>
      </c>
      <c r="P31" s="18" t="str">
        <f aca="false">IF(AND(ISNUMBER($E31),ISNUMBER($F31)),IF($F31=0,IF(AND(P$18&lt;=$E31,P$18+1&gt;$E31),2,""),IF(AND(P$18&lt;$E31+$F31,P$18+1&gt;$E31),1,"")),"")</f>
        <v/>
      </c>
      <c r="Q31" s="18" t="str">
        <f aca="false">IF(AND(ISNUMBER($E31),ISNUMBER($F31)),IF($F31=0,IF(AND(Q$18&lt;=$E31,Q$18+1&gt;$E31),2,""),IF(AND(Q$18&lt;$E31+$F31,Q$18+1&gt;$E31),1,"")),"")</f>
        <v/>
      </c>
      <c r="R31" s="18" t="str">
        <f aca="false">IF(AND(ISNUMBER($E31),ISNUMBER($F31)),IF($F31=0,IF(AND(R$18&lt;=$E31,R$18+1&gt;$E31),2,""),IF(AND(R$18&lt;$E31+$F31,R$18+1&gt;$E31),1,"")),"")</f>
        <v/>
      </c>
      <c r="S31" s="18" t="str">
        <f aca="false">IF(AND(ISNUMBER($E31),ISNUMBER($F31)),IF($F31=0,IF(AND(S$18&lt;=$E31,S$18+1&gt;$E31),2,""),IF(AND(S$18&lt;$E31+$F31,S$18+1&gt;$E31),1,"")),"")</f>
        <v/>
      </c>
      <c r="T31" s="18" t="str">
        <f aca="false">IF(AND(ISNUMBER($E31),ISNUMBER($F31)),IF($F31=0,IF(AND(T$18&lt;=$E31,T$18+1&gt;$E31),2,""),IF(AND(T$18&lt;$E31+$F31,T$18+1&gt;$E31),1,"")),"")</f>
        <v/>
      </c>
      <c r="U31" s="18" t="str">
        <f aca="false">IF(AND(ISNUMBER($E31),ISNUMBER($F31)),IF($F31=0,IF(AND(U$18&lt;=$E31,U$18+1&gt;$E31),2,""),IF(AND(U$18&lt;$E31+$F31,U$18+1&gt;$E31),1,"")),"")</f>
        <v/>
      </c>
      <c r="V31" s="18" t="str">
        <f aca="false">IF(AND(ISNUMBER($E31),ISNUMBER($F31)),IF($F31=0,IF(AND(V$18&lt;=$E31,V$18+1&gt;$E31),2,""),IF(AND(V$18&lt;$E31+$F31,V$18+1&gt;$E31),1,"")),"")</f>
        <v/>
      </c>
      <c r="W31" s="18" t="str">
        <f aca="false">IF(AND(ISNUMBER($E31),ISNUMBER($F31)),IF($F31=0,IF(AND(W$18&lt;=$E31,W$18+1&gt;$E31),2,""),IF(AND(W$18&lt;$E31+$F31,W$18+1&gt;$E31),1,"")),"")</f>
        <v/>
      </c>
      <c r="X31" s="18" t="str">
        <f aca="false">IF(AND(ISNUMBER($E31),ISNUMBER($F31)),IF($F31=0,IF(AND(X$18&lt;=$E31,X$18+1&gt;$E31),2,""),IF(AND(X$18&lt;$E31+$F31,X$18+1&gt;$E31),1,"")),"")</f>
        <v/>
      </c>
      <c r="Y31" s="18" t="str">
        <f aca="false">IF(AND(ISNUMBER($E31),ISNUMBER($F31)),IF($F31=0,IF(AND(Y$18&lt;=$E31,Y$18+1&gt;$E31),2,""),IF(AND(Y$18&lt;$E31+$F31,Y$18+1&gt;$E31),1,"")),"")</f>
        <v/>
      </c>
      <c r="Z31" s="18" t="str">
        <f aca="false">IF(AND(ISNUMBER($E31),ISNUMBER($F31)),IF($F31=0,IF(AND(Z$18&lt;=$E31,Z$18+1&gt;$E31),2,""),IF(AND(Z$18&lt;$E31+$F31,Z$18+1&gt;$E31),1,"")),"")</f>
        <v/>
      </c>
      <c r="AA31" s="18" t="str">
        <f aca="false">IF(AND(ISNUMBER($E31),ISNUMBER($F31)),IF($F31=0,IF(AND(AA$18&lt;=$E31,AA$18+1&gt;$E31),2,""),IF(AND(AA$18&lt;$E31+$F31,AA$18+1&gt;$E31),1,"")),"")</f>
        <v/>
      </c>
      <c r="AB31" s="18" t="str">
        <f aca="false">IF(AND(ISNUMBER($E31),ISNUMBER($F31)),IF($F31=0,IF(AND(AB$18&lt;=$E31,AB$18+1&gt;$E31),2,""),IF(AND(AB$18&lt;$E31+$F31,AB$18+1&gt;$E31),1,"")),"")</f>
        <v/>
      </c>
      <c r="AC31" s="18" t="str">
        <f aca="false">IF(AND(ISNUMBER($E31),ISNUMBER($F31)),IF($F31=0,IF(AND(AC$18&lt;=$E31,AC$18+1&gt;$E31),2,""),IF(AND(AC$18&lt;$E31+$F31,AC$18+1&gt;$E31),1,"")),"")</f>
        <v/>
      </c>
      <c r="AD31" s="18" t="str">
        <f aca="false">IF(AND(ISNUMBER($E31),ISNUMBER($F31)),IF($F31=0,IF(AND(AD$18&lt;=$E31,AD$18+1&gt;$E31),2,""),IF(AND(AD$18&lt;$E31+$F31,AD$18+1&gt;$E31),1,"")),"")</f>
        <v/>
      </c>
      <c r="AE31" s="18" t="n">
        <f aca="false">IF(AND(ISNUMBER($E31),ISNUMBER($F31)),IF($F31=0,IF(AND(AE$18&lt;=$E31,AE$18+1&gt;$E31),2,""),IF(AND(AE$18&lt;$E31+$F31,AE$18+1&gt;$E31),1,"")),"")</f>
        <v>2</v>
      </c>
      <c r="AF31" s="18" t="str">
        <f aca="false">IF(AND(ISNUMBER($E31),ISNUMBER($F31)),IF($F31=0,IF(AND(AF$18&lt;=$E31,AF$18+1&gt;$E31),2,""),IF(AND(AF$18&lt;$E31+$F31,AF$18+1&gt;$E31),1,"")),"")</f>
        <v/>
      </c>
      <c r="AG31" s="18" t="str">
        <f aca="false">IF(AND(ISNUMBER($E31),ISNUMBER($F31)),IF($F31=0,IF(AND(AG$18&lt;=$E31,AG$18+1&gt;$E31),2,""),IF(AND(AG$18&lt;$E31+$F31,AG$18+1&gt;$E31),1,"")),"")</f>
        <v/>
      </c>
      <c r="AH31" s="18" t="str">
        <f aca="false">IF(AND(ISNUMBER($E31),ISNUMBER($F31)),IF($F31=0,IF(AND(AH$18&lt;=$E31,AH$18+1&gt;$E31),2,""),IF(AND(AH$18&lt;$E31+$F31,AH$18+1&gt;$E31),1,"")),"")</f>
        <v/>
      </c>
      <c r="AI31" s="18" t="str">
        <f aca="false">IF(AND(ISNUMBER($E31),ISNUMBER($F31)),IF($F31=0,IF(AND(AI$18&lt;=$E31,AI$18+1&gt;$E31),2,""),IF(AND(AI$18&lt;$E31+$F31,AI$18+1&gt;$E31),1,"")),"")</f>
        <v/>
      </c>
      <c r="AJ31" s="18" t="str">
        <f aca="false">IF(AND(ISNUMBER($E31),ISNUMBER($F31)),IF($F31=0,IF(AND(AJ$18&lt;=$E31,AJ$18+1&gt;$E31),2,""),IF(AND(AJ$18&lt;$E31+$F31,AJ$18+1&gt;$E31),1,"")),"")</f>
        <v/>
      </c>
      <c r="AK31" s="18" t="str">
        <f aca="false">IF(AND(ISNUMBER($E31),ISNUMBER($F31)),IF($F31=0,IF(AND(AK$18&lt;=$E31,AK$18+1&gt;$E31),2,""),IF(AND(AK$18&lt;$E31+$F31,AK$18+1&gt;$E31),1,"")),"")</f>
        <v/>
      </c>
      <c r="AL31" s="18" t="str">
        <f aca="false">IF(AND(ISNUMBER($E31),ISNUMBER($F31)),IF($F31=0,IF(AND(AL$18&lt;=$E31,AL$18+1&gt;$E31),2,""),IF(AND(AL$18&lt;$E31+$F31,AL$18+1&gt;$E31),1,"")),"")</f>
        <v/>
      </c>
      <c r="AM31" s="18" t="str">
        <f aca="false">IF(AND(ISNUMBER($E31),ISNUMBER($F31)),IF($F31=0,IF(AND(AM$18&lt;=$E31,AM$18+1&gt;$E31),2,""),IF(AND(AM$18&lt;$E31+$F31,AM$18+1&gt;$E31),1,"")),"")</f>
        <v/>
      </c>
      <c r="AN31" s="18" t="str">
        <f aca="false">IF(AND(ISNUMBER($E31),ISNUMBER($F31)),IF($F31=0,IF(AND(AN$18&lt;=$E31,AN$18+1&gt;$E31),2,""),IF(AND(AN$18&lt;$E31+$F31,AN$18+1&gt;$E31),1,"")),"")</f>
        <v/>
      </c>
      <c r="AO31" s="18" t="str">
        <f aca="false">IF(AND(ISNUMBER($E31),ISNUMBER($F31)),IF($F31=0,IF(AND(AO$18&lt;=$E31,AO$18+1&gt;$E31),2,""),IF(AND(AO$18&lt;$E31+$F31,AO$18+1&gt;$E31),1,"")),"")</f>
        <v/>
      </c>
      <c r="AP31" s="18" t="str">
        <f aca="false">IF(AND(ISNUMBER($E31),ISNUMBER($F31)),IF($F31=0,IF(AND(AP$18&lt;=$E31,AP$18+1&gt;$E31),2,""),IF(AND(AP$18&lt;$E31+$F31,AP$18+1&gt;$E31),1,"")),"")</f>
        <v/>
      </c>
      <c r="AQ31" s="18" t="str">
        <f aca="false">IF(AND(ISNUMBER($E31),ISNUMBER($F31)),IF($F31=0,IF(AND(AQ$18&lt;=$E31,AQ$18+1&gt;$E31),2,""),IF(AND(AQ$18&lt;$E31+$F31,AQ$18+1&gt;$E31),1,"")),"")</f>
        <v/>
      </c>
      <c r="AR31" s="18" t="str">
        <f aca="false">IF(AND(ISNUMBER($E31),ISNUMBER($F31)),IF($F31=0,IF(AND(AR$18&lt;=$E31,AR$18+1&gt;$E31),2,""),IF(AND(AR$18&lt;$E31+$F31,AR$18+1&gt;$E31),1,"")),"")</f>
        <v/>
      </c>
      <c r="AS31" s="18" t="str">
        <f aca="false">IF(AND(ISNUMBER($E31),ISNUMBER($F31)),IF($F31=0,IF(AND(AS$18&lt;=$E31,AS$18+1&gt;$E31),2,""),IF(AND(AS$18&lt;$E31+$F31,AS$18+1&gt;$E31),1,"")),"")</f>
        <v/>
      </c>
      <c r="AT31" s="18" t="str">
        <f aca="false">IF(AND(ISNUMBER($E31),ISNUMBER($F31)),IF($F31=0,IF(AND(AT$18&lt;=$E31,AT$18+1&gt;$E31),2,""),IF(AND(AT$18&lt;$E31+$F31,AT$18+1&gt;$E31),1,"")),"")</f>
        <v/>
      </c>
      <c r="AU31" s="18" t="str">
        <f aca="false">IF(AND(ISNUMBER($E31),ISNUMBER($F31)),IF($F31=0,IF(AND(AU$18&lt;=$E31,AU$18+1&gt;$E31),2,""),IF(AND(AU$18&lt;$E31+$F31,AU$18+1&gt;$E31),1,"")),"")</f>
        <v/>
      </c>
      <c r="AV31" s="18" t="str">
        <f aca="false">IF(AND(ISNUMBER($E31),ISNUMBER($F31)),IF($F31=0,IF(AND(AV$18&lt;=$E31,AV$18+1&gt;$E31),2,""),IF(AND(AV$18&lt;$E31+$F31,AV$18+1&gt;$E31),1,"")),"")</f>
        <v/>
      </c>
      <c r="AW31" s="18" t="str">
        <f aca="false">IF(AND(ISNUMBER($E31),ISNUMBER($F31)),IF($F31=0,IF(AND(AW$18&lt;=$E31,AW$18+1&gt;$E31),2,""),IF(AND(AW$18&lt;$E31+$F31,AW$18+1&gt;$E31),1,"")),"")</f>
        <v/>
      </c>
      <c r="AX31" s="18" t="str">
        <f aca="false">IF(AND(ISNUMBER($E31),ISNUMBER($F31)),IF($F31=0,IF(AND(AX$18&lt;=$E31,AX$18+1&gt;$E31),2,""),IF(AND(AX$18&lt;$E31+$F31,AX$18+1&gt;$E31),1,"")),"")</f>
        <v/>
      </c>
      <c r="AY31" s="18" t="str">
        <f aca="false">IF(AND(ISNUMBER($E31),ISNUMBER($F31)),IF($F31=0,IF(AND(AY$18&lt;=$E31,AY$18+1&gt;$E31),2,""),IF(AND(AY$18&lt;$E31+$F31,AY$18+1&gt;$E31),1,"")),"")</f>
        <v/>
      </c>
      <c r="AZ31" s="18" t="str">
        <f aca="false">IF(AND(ISNUMBER($E31),ISNUMBER($F31)),IF($F31=0,IF(AND(AZ$18&lt;=$E31,AZ$18+1&gt;$E31),2,""),IF(AND(AZ$18&lt;$E31+$F31,AZ$18+1&gt;$E31),1,"")),"")</f>
        <v/>
      </c>
      <c r="BA31" s="18" t="str">
        <f aca="false">IF(AND(ISNUMBER($E31),ISNUMBER($F31)),IF($F31=0,IF(AND(BA$18&lt;=$E31,BA$18+1&gt;$E31),2,""),IF(AND(BA$18&lt;$E31+$F31,BA$18+1&gt;$E31),1,"")),"")</f>
        <v/>
      </c>
      <c r="BB31" s="18" t="str">
        <f aca="false">IF(AND(ISNUMBER($E31),ISNUMBER($F31)),IF($F31=0,IF(AND(BB$18&lt;=$E31,BB$18+1&gt;$E31),2,""),IF(AND(BB$18&lt;$E31+$F31,BB$18+1&gt;$E31),1,"")),"")</f>
        <v/>
      </c>
      <c r="BC31" s="18" t="str">
        <f aca="false">IF(AND(ISNUMBER($E31),ISNUMBER($F31)),IF($F31=0,IF(AND(BC$18&lt;=$E31,BC$18+1&gt;$E31),2,""),IF(AND(BC$18&lt;$E31+$F31,BC$18+1&gt;$E31),1,"")),"")</f>
        <v/>
      </c>
      <c r="BD31" s="18" t="str">
        <f aca="false">IF(AND(ISNUMBER($E31),ISNUMBER($F31)),IF($F31=0,IF(AND(BD$18&lt;=$E31,BD$18+1&gt;$E31),2,""),IF(AND(BD$18&lt;$E31+$F31,BD$18+1&gt;$E31),1,"")),"")</f>
        <v/>
      </c>
      <c r="BE31" s="18" t="str">
        <f aca="false">IF(AND(ISNUMBER($E31),ISNUMBER($F31)),IF($F31=0,IF(AND(BE$18&lt;=$E31,BE$18+1&gt;$E31),2,""),IF(AND(BE$18&lt;$E31+$F31,BE$18+1&gt;$E31),1,"")),"")</f>
        <v/>
      </c>
      <c r="BF31" s="18" t="str">
        <f aca="false">IF(AND(ISNUMBER($E31),ISNUMBER($F31)),IF($F31=0,IF(AND(BF$18&lt;=$E31,BF$18+1&gt;$E31),2,""),IF(AND(BF$18&lt;$E31+$F31,BF$18+1&gt;$E31),1,"")),"")</f>
        <v/>
      </c>
    </row>
    <row r="32" customFormat="false" ht="23.85" hidden="false" customHeight="false" outlineLevel="0" collapsed="false">
      <c r="A32" s="12" t="n">
        <v>14</v>
      </c>
      <c r="B32" s="13" t="s">
        <v>88</v>
      </c>
      <c r="C32" s="12" t="s">
        <v>75</v>
      </c>
      <c r="D32" s="12" t="s">
        <v>64</v>
      </c>
      <c r="E32" s="14" t="n">
        <v>20</v>
      </c>
      <c r="F32" s="14" t="n">
        <v>6</v>
      </c>
      <c r="G32" s="15" t="n">
        <f aca="false">IF(AND(ISNUMBER(E32),ISNUMBER(F32)),E32+F32,"")</f>
        <v>26</v>
      </c>
      <c r="H32" s="16"/>
      <c r="I32" s="12" t="s">
        <v>65</v>
      </c>
      <c r="J32" s="17"/>
      <c r="K32" s="18" t="str">
        <f aca="false">IF(AND(ISNUMBER($E32),ISNUMBER($F32)),IF($F32=0,IF(AND(K$18&lt;=$E32,K$18+1&gt;$E32),2,""),IF(AND(K$18&lt;$E32+$F32,K$18+1&gt;$E32),1,"")),"")</f>
        <v/>
      </c>
      <c r="L32" s="18" t="str">
        <f aca="false">IF(AND(ISNUMBER($E32),ISNUMBER($F32)),IF($F32=0,IF(AND(L$18&lt;=$E32,L$18+1&gt;$E32),2,""),IF(AND(L$18&lt;$E32+$F32,L$18+1&gt;$E32),1,"")),"")</f>
        <v/>
      </c>
      <c r="M32" s="18" t="str">
        <f aca="false">IF(AND(ISNUMBER($E32),ISNUMBER($F32)),IF($F32=0,IF(AND(M$18&lt;=$E32,M$18+1&gt;$E32),2,""),IF(AND(M$18&lt;$E32+$F32,M$18+1&gt;$E32),1,"")),"")</f>
        <v/>
      </c>
      <c r="N32" s="18" t="str">
        <f aca="false">IF(AND(ISNUMBER($E32),ISNUMBER($F32)),IF($F32=0,IF(AND(N$18&lt;=$E32,N$18+1&gt;$E32),2,""),IF(AND(N$18&lt;$E32+$F32,N$18+1&gt;$E32),1,"")),"")</f>
        <v/>
      </c>
      <c r="O32" s="18" t="str">
        <f aca="false">IF(AND(ISNUMBER($E32),ISNUMBER($F32)),IF($F32=0,IF(AND(O$18&lt;=$E32,O$18+1&gt;$E32),2,""),IF(AND(O$18&lt;$E32+$F32,O$18+1&gt;$E32),1,"")),"")</f>
        <v/>
      </c>
      <c r="P32" s="18" t="str">
        <f aca="false">IF(AND(ISNUMBER($E32),ISNUMBER($F32)),IF($F32=0,IF(AND(P$18&lt;=$E32,P$18+1&gt;$E32),2,""),IF(AND(P$18&lt;$E32+$F32,P$18+1&gt;$E32),1,"")),"")</f>
        <v/>
      </c>
      <c r="Q32" s="18" t="str">
        <f aca="false">IF(AND(ISNUMBER($E32),ISNUMBER($F32)),IF($F32=0,IF(AND(Q$18&lt;=$E32,Q$18+1&gt;$E32),2,""),IF(AND(Q$18&lt;$E32+$F32,Q$18+1&gt;$E32),1,"")),"")</f>
        <v/>
      </c>
      <c r="R32" s="18" t="str">
        <f aca="false">IF(AND(ISNUMBER($E32),ISNUMBER($F32)),IF($F32=0,IF(AND(R$18&lt;=$E32,R$18+1&gt;$E32),2,""),IF(AND(R$18&lt;$E32+$F32,R$18+1&gt;$E32),1,"")),"")</f>
        <v/>
      </c>
      <c r="S32" s="18" t="str">
        <f aca="false">IF(AND(ISNUMBER($E32),ISNUMBER($F32)),IF($F32=0,IF(AND(S$18&lt;=$E32,S$18+1&gt;$E32),2,""),IF(AND(S$18&lt;$E32+$F32,S$18+1&gt;$E32),1,"")),"")</f>
        <v/>
      </c>
      <c r="T32" s="18" t="str">
        <f aca="false">IF(AND(ISNUMBER($E32),ISNUMBER($F32)),IF($F32=0,IF(AND(T$18&lt;=$E32,T$18+1&gt;$E32),2,""),IF(AND(T$18&lt;$E32+$F32,T$18+1&gt;$E32),1,"")),"")</f>
        <v/>
      </c>
      <c r="U32" s="18" t="str">
        <f aca="false">IF(AND(ISNUMBER($E32),ISNUMBER($F32)),IF($F32=0,IF(AND(U$18&lt;=$E32,U$18+1&gt;$E32),2,""),IF(AND(U$18&lt;$E32+$F32,U$18+1&gt;$E32),1,"")),"")</f>
        <v/>
      </c>
      <c r="V32" s="18" t="str">
        <f aca="false">IF(AND(ISNUMBER($E32),ISNUMBER($F32)),IF($F32=0,IF(AND(V$18&lt;=$E32,V$18+1&gt;$E32),2,""),IF(AND(V$18&lt;$E32+$F32,V$18+1&gt;$E32),1,"")),"")</f>
        <v/>
      </c>
      <c r="W32" s="18" t="str">
        <f aca="false">IF(AND(ISNUMBER($E32),ISNUMBER($F32)),IF($F32=0,IF(AND(W$18&lt;=$E32,W$18+1&gt;$E32),2,""),IF(AND(W$18&lt;$E32+$F32,W$18+1&gt;$E32),1,"")),"")</f>
        <v/>
      </c>
      <c r="X32" s="18" t="str">
        <f aca="false">IF(AND(ISNUMBER($E32),ISNUMBER($F32)),IF($F32=0,IF(AND(X$18&lt;=$E32,X$18+1&gt;$E32),2,""),IF(AND(X$18&lt;$E32+$F32,X$18+1&gt;$E32),1,"")),"")</f>
        <v/>
      </c>
      <c r="Y32" s="18" t="str">
        <f aca="false">IF(AND(ISNUMBER($E32),ISNUMBER($F32)),IF($F32=0,IF(AND(Y$18&lt;=$E32,Y$18+1&gt;$E32),2,""),IF(AND(Y$18&lt;$E32+$F32,Y$18+1&gt;$E32),1,"")),"")</f>
        <v/>
      </c>
      <c r="Z32" s="18" t="str">
        <f aca="false">IF(AND(ISNUMBER($E32),ISNUMBER($F32)),IF($F32=0,IF(AND(Z$18&lt;=$E32,Z$18+1&gt;$E32),2,""),IF(AND(Z$18&lt;$E32+$F32,Z$18+1&gt;$E32),1,"")),"")</f>
        <v/>
      </c>
      <c r="AA32" s="18" t="str">
        <f aca="false">IF(AND(ISNUMBER($E32),ISNUMBER($F32)),IF($F32=0,IF(AND(AA$18&lt;=$E32,AA$18+1&gt;$E32),2,""),IF(AND(AA$18&lt;$E32+$F32,AA$18+1&gt;$E32),1,"")),"")</f>
        <v/>
      </c>
      <c r="AB32" s="18" t="str">
        <f aca="false">IF(AND(ISNUMBER($E32),ISNUMBER($F32)),IF($F32=0,IF(AND(AB$18&lt;=$E32,AB$18+1&gt;$E32),2,""),IF(AND(AB$18&lt;$E32+$F32,AB$18+1&gt;$E32),1,"")),"")</f>
        <v/>
      </c>
      <c r="AC32" s="18" t="str">
        <f aca="false">IF(AND(ISNUMBER($E32),ISNUMBER($F32)),IF($F32=0,IF(AND(AC$18&lt;=$E32,AC$18+1&gt;$E32),2,""),IF(AND(AC$18&lt;$E32+$F32,AC$18+1&gt;$E32),1,"")),"")</f>
        <v/>
      </c>
      <c r="AD32" s="18" t="str">
        <f aca="false">IF(AND(ISNUMBER($E32),ISNUMBER($F32)),IF($F32=0,IF(AND(AD$18&lt;=$E32,AD$18+1&gt;$E32),2,""),IF(AND(AD$18&lt;$E32+$F32,AD$18+1&gt;$E32),1,"")),"")</f>
        <v/>
      </c>
      <c r="AE32" s="18" t="n">
        <f aca="false">IF(AND(ISNUMBER($E32),ISNUMBER($F32)),IF($F32=0,IF(AND(AE$18&lt;=$E32,AE$18+1&gt;$E32),2,""),IF(AND(AE$18&lt;$E32+$F32,AE$18+1&gt;$E32),1,"")),"")</f>
        <v>1</v>
      </c>
      <c r="AF32" s="18" t="n">
        <f aca="false">IF(AND(ISNUMBER($E32),ISNUMBER($F32)),IF($F32=0,IF(AND(AF$18&lt;=$E32,AF$18+1&gt;$E32),2,""),IF(AND(AF$18&lt;$E32+$F32,AF$18+1&gt;$E32),1,"")),"")</f>
        <v>1</v>
      </c>
      <c r="AG32" s="18" t="n">
        <f aca="false">IF(AND(ISNUMBER($E32),ISNUMBER($F32)),IF($F32=0,IF(AND(AG$18&lt;=$E32,AG$18+1&gt;$E32),2,""),IF(AND(AG$18&lt;$E32+$F32,AG$18+1&gt;$E32),1,"")),"")</f>
        <v>1</v>
      </c>
      <c r="AH32" s="18" t="n">
        <f aca="false">IF(AND(ISNUMBER($E32),ISNUMBER($F32)),IF($F32=0,IF(AND(AH$18&lt;=$E32,AH$18+1&gt;$E32),2,""),IF(AND(AH$18&lt;$E32+$F32,AH$18+1&gt;$E32),1,"")),"")</f>
        <v>1</v>
      </c>
      <c r="AI32" s="18" t="n">
        <f aca="false">IF(AND(ISNUMBER($E32),ISNUMBER($F32)),IF($F32=0,IF(AND(AI$18&lt;=$E32,AI$18+1&gt;$E32),2,""),IF(AND(AI$18&lt;$E32+$F32,AI$18+1&gt;$E32),1,"")),"")</f>
        <v>1</v>
      </c>
      <c r="AJ32" s="18" t="n">
        <f aca="false">IF(AND(ISNUMBER($E32),ISNUMBER($F32)),IF($F32=0,IF(AND(AJ$18&lt;=$E32,AJ$18+1&gt;$E32),2,""),IF(AND(AJ$18&lt;$E32+$F32,AJ$18+1&gt;$E32),1,"")),"")</f>
        <v>1</v>
      </c>
      <c r="AK32" s="18" t="str">
        <f aca="false">IF(AND(ISNUMBER($E32),ISNUMBER($F32)),IF($F32=0,IF(AND(AK$18&lt;=$E32,AK$18+1&gt;$E32),2,""),IF(AND(AK$18&lt;$E32+$F32,AK$18+1&gt;$E32),1,"")),"")</f>
        <v/>
      </c>
      <c r="AL32" s="18" t="str">
        <f aca="false">IF(AND(ISNUMBER($E32),ISNUMBER($F32)),IF($F32=0,IF(AND(AL$18&lt;=$E32,AL$18+1&gt;$E32),2,""),IF(AND(AL$18&lt;$E32+$F32,AL$18+1&gt;$E32),1,"")),"")</f>
        <v/>
      </c>
      <c r="AM32" s="18" t="str">
        <f aca="false">IF(AND(ISNUMBER($E32),ISNUMBER($F32)),IF($F32=0,IF(AND(AM$18&lt;=$E32,AM$18+1&gt;$E32),2,""),IF(AND(AM$18&lt;$E32+$F32,AM$18+1&gt;$E32),1,"")),"")</f>
        <v/>
      </c>
      <c r="AN32" s="18" t="str">
        <f aca="false">IF(AND(ISNUMBER($E32),ISNUMBER($F32)),IF($F32=0,IF(AND(AN$18&lt;=$E32,AN$18+1&gt;$E32),2,""),IF(AND(AN$18&lt;$E32+$F32,AN$18+1&gt;$E32),1,"")),"")</f>
        <v/>
      </c>
      <c r="AO32" s="18" t="str">
        <f aca="false">IF(AND(ISNUMBER($E32),ISNUMBER($F32)),IF($F32=0,IF(AND(AO$18&lt;=$E32,AO$18+1&gt;$E32),2,""),IF(AND(AO$18&lt;$E32+$F32,AO$18+1&gt;$E32),1,"")),"")</f>
        <v/>
      </c>
      <c r="AP32" s="18" t="str">
        <f aca="false">IF(AND(ISNUMBER($E32),ISNUMBER($F32)),IF($F32=0,IF(AND(AP$18&lt;=$E32,AP$18+1&gt;$E32),2,""),IF(AND(AP$18&lt;$E32+$F32,AP$18+1&gt;$E32),1,"")),"")</f>
        <v/>
      </c>
      <c r="AQ32" s="18" t="str">
        <f aca="false">IF(AND(ISNUMBER($E32),ISNUMBER($F32)),IF($F32=0,IF(AND(AQ$18&lt;=$E32,AQ$18+1&gt;$E32),2,""),IF(AND(AQ$18&lt;$E32+$F32,AQ$18+1&gt;$E32),1,"")),"")</f>
        <v/>
      </c>
      <c r="AR32" s="18" t="str">
        <f aca="false">IF(AND(ISNUMBER($E32),ISNUMBER($F32)),IF($F32=0,IF(AND(AR$18&lt;=$E32,AR$18+1&gt;$E32),2,""),IF(AND(AR$18&lt;$E32+$F32,AR$18+1&gt;$E32),1,"")),"")</f>
        <v/>
      </c>
      <c r="AS32" s="18" t="str">
        <f aca="false">IF(AND(ISNUMBER($E32),ISNUMBER($F32)),IF($F32=0,IF(AND(AS$18&lt;=$E32,AS$18+1&gt;$E32),2,""),IF(AND(AS$18&lt;$E32+$F32,AS$18+1&gt;$E32),1,"")),"")</f>
        <v/>
      </c>
      <c r="AT32" s="18" t="str">
        <f aca="false">IF(AND(ISNUMBER($E32),ISNUMBER($F32)),IF($F32=0,IF(AND(AT$18&lt;=$E32,AT$18+1&gt;$E32),2,""),IF(AND(AT$18&lt;$E32+$F32,AT$18+1&gt;$E32),1,"")),"")</f>
        <v/>
      </c>
      <c r="AU32" s="18" t="str">
        <f aca="false">IF(AND(ISNUMBER($E32),ISNUMBER($F32)),IF($F32=0,IF(AND(AU$18&lt;=$E32,AU$18+1&gt;$E32),2,""),IF(AND(AU$18&lt;$E32+$F32,AU$18+1&gt;$E32),1,"")),"")</f>
        <v/>
      </c>
      <c r="AV32" s="18" t="str">
        <f aca="false">IF(AND(ISNUMBER($E32),ISNUMBER($F32)),IF($F32=0,IF(AND(AV$18&lt;=$E32,AV$18+1&gt;$E32),2,""),IF(AND(AV$18&lt;$E32+$F32,AV$18+1&gt;$E32),1,"")),"")</f>
        <v/>
      </c>
      <c r="AW32" s="18" t="str">
        <f aca="false">IF(AND(ISNUMBER($E32),ISNUMBER($F32)),IF($F32=0,IF(AND(AW$18&lt;=$E32,AW$18+1&gt;$E32),2,""),IF(AND(AW$18&lt;$E32+$F32,AW$18+1&gt;$E32),1,"")),"")</f>
        <v/>
      </c>
      <c r="AX32" s="18" t="str">
        <f aca="false">IF(AND(ISNUMBER($E32),ISNUMBER($F32)),IF($F32=0,IF(AND(AX$18&lt;=$E32,AX$18+1&gt;$E32),2,""),IF(AND(AX$18&lt;$E32+$F32,AX$18+1&gt;$E32),1,"")),"")</f>
        <v/>
      </c>
      <c r="AY32" s="18" t="str">
        <f aca="false">IF(AND(ISNUMBER($E32),ISNUMBER($F32)),IF($F32=0,IF(AND(AY$18&lt;=$E32,AY$18+1&gt;$E32),2,""),IF(AND(AY$18&lt;$E32+$F32,AY$18+1&gt;$E32),1,"")),"")</f>
        <v/>
      </c>
      <c r="AZ32" s="18" t="str">
        <f aca="false">IF(AND(ISNUMBER($E32),ISNUMBER($F32)),IF($F32=0,IF(AND(AZ$18&lt;=$E32,AZ$18+1&gt;$E32),2,""),IF(AND(AZ$18&lt;$E32+$F32,AZ$18+1&gt;$E32),1,"")),"")</f>
        <v/>
      </c>
      <c r="BA32" s="18" t="str">
        <f aca="false">IF(AND(ISNUMBER($E32),ISNUMBER($F32)),IF($F32=0,IF(AND(BA$18&lt;=$E32,BA$18+1&gt;$E32),2,""),IF(AND(BA$18&lt;$E32+$F32,BA$18+1&gt;$E32),1,"")),"")</f>
        <v/>
      </c>
      <c r="BB32" s="18" t="str">
        <f aca="false">IF(AND(ISNUMBER($E32),ISNUMBER($F32)),IF($F32=0,IF(AND(BB$18&lt;=$E32,BB$18+1&gt;$E32),2,""),IF(AND(BB$18&lt;$E32+$F32,BB$18+1&gt;$E32),1,"")),"")</f>
        <v/>
      </c>
      <c r="BC32" s="18" t="str">
        <f aca="false">IF(AND(ISNUMBER($E32),ISNUMBER($F32)),IF($F32=0,IF(AND(BC$18&lt;=$E32,BC$18+1&gt;$E32),2,""),IF(AND(BC$18&lt;$E32+$F32,BC$18+1&gt;$E32),1,"")),"")</f>
        <v/>
      </c>
      <c r="BD32" s="18" t="str">
        <f aca="false">IF(AND(ISNUMBER($E32),ISNUMBER($F32)),IF($F32=0,IF(AND(BD$18&lt;=$E32,BD$18+1&gt;$E32),2,""),IF(AND(BD$18&lt;$E32+$F32,BD$18+1&gt;$E32),1,"")),"")</f>
        <v/>
      </c>
      <c r="BE32" s="18" t="str">
        <f aca="false">IF(AND(ISNUMBER($E32),ISNUMBER($F32)),IF($F32=0,IF(AND(BE$18&lt;=$E32,BE$18+1&gt;$E32),2,""),IF(AND(BE$18&lt;$E32+$F32,BE$18+1&gt;$E32),1,"")),"")</f>
        <v/>
      </c>
      <c r="BF32" s="18" t="str">
        <f aca="false">IF(AND(ISNUMBER($E32),ISNUMBER($F32)),IF($F32=0,IF(AND(BF$18&lt;=$E32,BF$18+1&gt;$E32),2,""),IF(AND(BF$18&lt;$E32+$F32,BF$18+1&gt;$E32),1,"")),"")</f>
        <v/>
      </c>
    </row>
    <row r="33" customFormat="false" ht="15" hidden="false" customHeight="false" outlineLevel="0" collapsed="false">
      <c r="A33" s="12" t="n">
        <v>15</v>
      </c>
      <c r="B33" s="19" t="s">
        <v>89</v>
      </c>
      <c r="C33" s="12" t="s">
        <v>75</v>
      </c>
      <c r="D33" s="12" t="s">
        <v>64</v>
      </c>
      <c r="E33" s="14" t="n">
        <v>27</v>
      </c>
      <c r="F33" s="14" t="n">
        <v>0</v>
      </c>
      <c r="G33" s="15" t="n">
        <f aca="false">IF(AND(ISNUMBER(E33),ISNUMBER(F33)),E33+F33,"")</f>
        <v>27</v>
      </c>
      <c r="H33" s="16"/>
      <c r="I33" s="12" t="s">
        <v>65</v>
      </c>
      <c r="J33" s="17"/>
      <c r="K33" s="18" t="str">
        <f aca="false">IF(AND(ISNUMBER($E33),ISNUMBER($F33)),IF($F33=0,IF(AND(K$18&lt;=$E33,K$18+1&gt;$E33),2,""),IF(AND(K$18&lt;$E33+$F33,K$18+1&gt;$E33),1,"")),"")</f>
        <v/>
      </c>
      <c r="L33" s="18" t="str">
        <f aca="false">IF(AND(ISNUMBER($E33),ISNUMBER($F33)),IF($F33=0,IF(AND(L$18&lt;=$E33,L$18+1&gt;$E33),2,""),IF(AND(L$18&lt;$E33+$F33,L$18+1&gt;$E33),1,"")),"")</f>
        <v/>
      </c>
      <c r="M33" s="18" t="str">
        <f aca="false">IF(AND(ISNUMBER($E33),ISNUMBER($F33)),IF($F33=0,IF(AND(M$18&lt;=$E33,M$18+1&gt;$E33),2,""),IF(AND(M$18&lt;$E33+$F33,M$18+1&gt;$E33),1,"")),"")</f>
        <v/>
      </c>
      <c r="N33" s="18" t="str">
        <f aca="false">IF(AND(ISNUMBER($E33),ISNUMBER($F33)),IF($F33=0,IF(AND(N$18&lt;=$E33,N$18+1&gt;$E33),2,""),IF(AND(N$18&lt;$E33+$F33,N$18+1&gt;$E33),1,"")),"")</f>
        <v/>
      </c>
      <c r="O33" s="18" t="str">
        <f aca="false">IF(AND(ISNUMBER($E33),ISNUMBER($F33)),IF($F33=0,IF(AND(O$18&lt;=$E33,O$18+1&gt;$E33),2,""),IF(AND(O$18&lt;$E33+$F33,O$18+1&gt;$E33),1,"")),"")</f>
        <v/>
      </c>
      <c r="P33" s="18" t="str">
        <f aca="false">IF(AND(ISNUMBER($E33),ISNUMBER($F33)),IF($F33=0,IF(AND(P$18&lt;=$E33,P$18+1&gt;$E33),2,""),IF(AND(P$18&lt;$E33+$F33,P$18+1&gt;$E33),1,"")),"")</f>
        <v/>
      </c>
      <c r="Q33" s="18" t="str">
        <f aca="false">IF(AND(ISNUMBER($E33),ISNUMBER($F33)),IF($F33=0,IF(AND(Q$18&lt;=$E33,Q$18+1&gt;$E33),2,""),IF(AND(Q$18&lt;$E33+$F33,Q$18+1&gt;$E33),1,"")),"")</f>
        <v/>
      </c>
      <c r="R33" s="18" t="str">
        <f aca="false">IF(AND(ISNUMBER($E33),ISNUMBER($F33)),IF($F33=0,IF(AND(R$18&lt;=$E33,R$18+1&gt;$E33),2,""),IF(AND(R$18&lt;$E33+$F33,R$18+1&gt;$E33),1,"")),"")</f>
        <v/>
      </c>
      <c r="S33" s="18" t="str">
        <f aca="false">IF(AND(ISNUMBER($E33),ISNUMBER($F33)),IF($F33=0,IF(AND(S$18&lt;=$E33,S$18+1&gt;$E33),2,""),IF(AND(S$18&lt;$E33+$F33,S$18+1&gt;$E33),1,"")),"")</f>
        <v/>
      </c>
      <c r="T33" s="18" t="str">
        <f aca="false">IF(AND(ISNUMBER($E33),ISNUMBER($F33)),IF($F33=0,IF(AND(T$18&lt;=$E33,T$18+1&gt;$E33),2,""),IF(AND(T$18&lt;$E33+$F33,T$18+1&gt;$E33),1,"")),"")</f>
        <v/>
      </c>
      <c r="U33" s="18" t="str">
        <f aca="false">IF(AND(ISNUMBER($E33),ISNUMBER($F33)),IF($F33=0,IF(AND(U$18&lt;=$E33,U$18+1&gt;$E33),2,""),IF(AND(U$18&lt;$E33+$F33,U$18+1&gt;$E33),1,"")),"")</f>
        <v/>
      </c>
      <c r="V33" s="18" t="str">
        <f aca="false">IF(AND(ISNUMBER($E33),ISNUMBER($F33)),IF($F33=0,IF(AND(V$18&lt;=$E33,V$18+1&gt;$E33),2,""),IF(AND(V$18&lt;$E33+$F33,V$18+1&gt;$E33),1,"")),"")</f>
        <v/>
      </c>
      <c r="W33" s="18" t="str">
        <f aca="false">IF(AND(ISNUMBER($E33),ISNUMBER($F33)),IF($F33=0,IF(AND(W$18&lt;=$E33,W$18+1&gt;$E33),2,""),IF(AND(W$18&lt;$E33+$F33,W$18+1&gt;$E33),1,"")),"")</f>
        <v/>
      </c>
      <c r="X33" s="18" t="str">
        <f aca="false">IF(AND(ISNUMBER($E33),ISNUMBER($F33)),IF($F33=0,IF(AND(X$18&lt;=$E33,X$18+1&gt;$E33),2,""),IF(AND(X$18&lt;$E33+$F33,X$18+1&gt;$E33),1,"")),"")</f>
        <v/>
      </c>
      <c r="Y33" s="18" t="str">
        <f aca="false">IF(AND(ISNUMBER($E33),ISNUMBER($F33)),IF($F33=0,IF(AND(Y$18&lt;=$E33,Y$18+1&gt;$E33),2,""),IF(AND(Y$18&lt;$E33+$F33,Y$18+1&gt;$E33),1,"")),"")</f>
        <v/>
      </c>
      <c r="Z33" s="18" t="str">
        <f aca="false">IF(AND(ISNUMBER($E33),ISNUMBER($F33)),IF($F33=0,IF(AND(Z$18&lt;=$E33,Z$18+1&gt;$E33),2,""),IF(AND(Z$18&lt;$E33+$F33,Z$18+1&gt;$E33),1,"")),"")</f>
        <v/>
      </c>
      <c r="AA33" s="18" t="str">
        <f aca="false">IF(AND(ISNUMBER($E33),ISNUMBER($F33)),IF($F33=0,IF(AND(AA$18&lt;=$E33,AA$18+1&gt;$E33),2,""),IF(AND(AA$18&lt;$E33+$F33,AA$18+1&gt;$E33),1,"")),"")</f>
        <v/>
      </c>
      <c r="AB33" s="18" t="str">
        <f aca="false">IF(AND(ISNUMBER($E33),ISNUMBER($F33)),IF($F33=0,IF(AND(AB$18&lt;=$E33,AB$18+1&gt;$E33),2,""),IF(AND(AB$18&lt;$E33+$F33,AB$18+1&gt;$E33),1,"")),"")</f>
        <v/>
      </c>
      <c r="AC33" s="18" t="str">
        <f aca="false">IF(AND(ISNUMBER($E33),ISNUMBER($F33)),IF($F33=0,IF(AND(AC$18&lt;=$E33,AC$18+1&gt;$E33),2,""),IF(AND(AC$18&lt;$E33+$F33,AC$18+1&gt;$E33),1,"")),"")</f>
        <v/>
      </c>
      <c r="AD33" s="18" t="str">
        <f aca="false">IF(AND(ISNUMBER($E33),ISNUMBER($F33)),IF($F33=0,IF(AND(AD$18&lt;=$E33,AD$18+1&gt;$E33),2,""),IF(AND(AD$18&lt;$E33+$F33,AD$18+1&gt;$E33),1,"")),"")</f>
        <v/>
      </c>
      <c r="AE33" s="18" t="str">
        <f aca="false">IF(AND(ISNUMBER($E33),ISNUMBER($F33)),IF($F33=0,IF(AND(AE$18&lt;=$E33,AE$18+1&gt;$E33),2,""),IF(AND(AE$18&lt;$E33+$F33,AE$18+1&gt;$E33),1,"")),"")</f>
        <v/>
      </c>
      <c r="AF33" s="18" t="str">
        <f aca="false">IF(AND(ISNUMBER($E33),ISNUMBER($F33)),IF($F33=0,IF(AND(AF$18&lt;=$E33,AF$18+1&gt;$E33),2,""),IF(AND(AF$18&lt;$E33+$F33,AF$18+1&gt;$E33),1,"")),"")</f>
        <v/>
      </c>
      <c r="AG33" s="18" t="str">
        <f aca="false">IF(AND(ISNUMBER($E33),ISNUMBER($F33)),IF($F33=0,IF(AND(AG$18&lt;=$E33,AG$18+1&gt;$E33),2,""),IF(AND(AG$18&lt;$E33+$F33,AG$18+1&gt;$E33),1,"")),"")</f>
        <v/>
      </c>
      <c r="AH33" s="18" t="str">
        <f aca="false">IF(AND(ISNUMBER($E33),ISNUMBER($F33)),IF($F33=0,IF(AND(AH$18&lt;=$E33,AH$18+1&gt;$E33),2,""),IF(AND(AH$18&lt;$E33+$F33,AH$18+1&gt;$E33),1,"")),"")</f>
        <v/>
      </c>
      <c r="AI33" s="18" t="str">
        <f aca="false">IF(AND(ISNUMBER($E33),ISNUMBER($F33)),IF($F33=0,IF(AND(AI$18&lt;=$E33,AI$18+1&gt;$E33),2,""),IF(AND(AI$18&lt;$E33+$F33,AI$18+1&gt;$E33),1,"")),"")</f>
        <v/>
      </c>
      <c r="AJ33" s="18" t="str">
        <f aca="false">IF(AND(ISNUMBER($E33),ISNUMBER($F33)),IF($F33=0,IF(AND(AJ$18&lt;=$E33,AJ$18+1&gt;$E33),2,""),IF(AND(AJ$18&lt;$E33+$F33,AJ$18+1&gt;$E33),1,"")),"")</f>
        <v/>
      </c>
      <c r="AK33" s="18" t="str">
        <f aca="false">IF(AND(ISNUMBER($E33),ISNUMBER($F33)),IF($F33=0,IF(AND(AK$18&lt;=$E33,AK$18+1&gt;$E33),2,""),IF(AND(AK$18&lt;$E33+$F33,AK$18+1&gt;$E33),1,"")),"")</f>
        <v/>
      </c>
      <c r="AL33" s="18" t="n">
        <f aca="false">IF(AND(ISNUMBER($E33),ISNUMBER($F33)),IF($F33=0,IF(AND(AL$18&lt;=$E33,AL$18+1&gt;$E33),2,""),IF(AND(AL$18&lt;$E33+$F33,AL$18+1&gt;$E33),1,"")),"")</f>
        <v>2</v>
      </c>
      <c r="AM33" s="18" t="str">
        <f aca="false">IF(AND(ISNUMBER($E33),ISNUMBER($F33)),IF($F33=0,IF(AND(AM$18&lt;=$E33,AM$18+1&gt;$E33),2,""),IF(AND(AM$18&lt;$E33+$F33,AM$18+1&gt;$E33),1,"")),"")</f>
        <v/>
      </c>
      <c r="AN33" s="18" t="str">
        <f aca="false">IF(AND(ISNUMBER($E33),ISNUMBER($F33)),IF($F33=0,IF(AND(AN$18&lt;=$E33,AN$18+1&gt;$E33),2,""),IF(AND(AN$18&lt;$E33+$F33,AN$18+1&gt;$E33),1,"")),"")</f>
        <v/>
      </c>
      <c r="AO33" s="18" t="str">
        <f aca="false">IF(AND(ISNUMBER($E33),ISNUMBER($F33)),IF($F33=0,IF(AND(AO$18&lt;=$E33,AO$18+1&gt;$E33),2,""),IF(AND(AO$18&lt;$E33+$F33,AO$18+1&gt;$E33),1,"")),"")</f>
        <v/>
      </c>
      <c r="AP33" s="18" t="str">
        <f aca="false">IF(AND(ISNUMBER($E33),ISNUMBER($F33)),IF($F33=0,IF(AND(AP$18&lt;=$E33,AP$18+1&gt;$E33),2,""),IF(AND(AP$18&lt;$E33+$F33,AP$18+1&gt;$E33),1,"")),"")</f>
        <v/>
      </c>
      <c r="AQ33" s="18" t="str">
        <f aca="false">IF(AND(ISNUMBER($E33),ISNUMBER($F33)),IF($F33=0,IF(AND(AQ$18&lt;=$E33,AQ$18+1&gt;$E33),2,""),IF(AND(AQ$18&lt;$E33+$F33,AQ$18+1&gt;$E33),1,"")),"")</f>
        <v/>
      </c>
      <c r="AR33" s="18" t="str">
        <f aca="false">IF(AND(ISNUMBER($E33),ISNUMBER($F33)),IF($F33=0,IF(AND(AR$18&lt;=$E33,AR$18+1&gt;$E33),2,""),IF(AND(AR$18&lt;$E33+$F33,AR$18+1&gt;$E33),1,"")),"")</f>
        <v/>
      </c>
      <c r="AS33" s="18" t="str">
        <f aca="false">IF(AND(ISNUMBER($E33),ISNUMBER($F33)),IF($F33=0,IF(AND(AS$18&lt;=$E33,AS$18+1&gt;$E33),2,""),IF(AND(AS$18&lt;$E33+$F33,AS$18+1&gt;$E33),1,"")),"")</f>
        <v/>
      </c>
      <c r="AT33" s="18" t="str">
        <f aca="false">IF(AND(ISNUMBER($E33),ISNUMBER($F33)),IF($F33=0,IF(AND(AT$18&lt;=$E33,AT$18+1&gt;$E33),2,""),IF(AND(AT$18&lt;$E33+$F33,AT$18+1&gt;$E33),1,"")),"")</f>
        <v/>
      </c>
      <c r="AU33" s="18" t="str">
        <f aca="false">IF(AND(ISNUMBER($E33),ISNUMBER($F33)),IF($F33=0,IF(AND(AU$18&lt;=$E33,AU$18+1&gt;$E33),2,""),IF(AND(AU$18&lt;$E33+$F33,AU$18+1&gt;$E33),1,"")),"")</f>
        <v/>
      </c>
      <c r="AV33" s="18" t="str">
        <f aca="false">IF(AND(ISNUMBER($E33),ISNUMBER($F33)),IF($F33=0,IF(AND(AV$18&lt;=$E33,AV$18+1&gt;$E33),2,""),IF(AND(AV$18&lt;$E33+$F33,AV$18+1&gt;$E33),1,"")),"")</f>
        <v/>
      </c>
      <c r="AW33" s="18" t="str">
        <f aca="false">IF(AND(ISNUMBER($E33),ISNUMBER($F33)),IF($F33=0,IF(AND(AW$18&lt;=$E33,AW$18+1&gt;$E33),2,""),IF(AND(AW$18&lt;$E33+$F33,AW$18+1&gt;$E33),1,"")),"")</f>
        <v/>
      </c>
      <c r="AX33" s="18" t="str">
        <f aca="false">IF(AND(ISNUMBER($E33),ISNUMBER($F33)),IF($F33=0,IF(AND(AX$18&lt;=$E33,AX$18+1&gt;$E33),2,""),IF(AND(AX$18&lt;$E33+$F33,AX$18+1&gt;$E33),1,"")),"")</f>
        <v/>
      </c>
      <c r="AY33" s="18" t="str">
        <f aca="false">IF(AND(ISNUMBER($E33),ISNUMBER($F33)),IF($F33=0,IF(AND(AY$18&lt;=$E33,AY$18+1&gt;$E33),2,""),IF(AND(AY$18&lt;$E33+$F33,AY$18+1&gt;$E33),1,"")),"")</f>
        <v/>
      </c>
      <c r="AZ33" s="18" t="str">
        <f aca="false">IF(AND(ISNUMBER($E33),ISNUMBER($F33)),IF($F33=0,IF(AND(AZ$18&lt;=$E33,AZ$18+1&gt;$E33),2,""),IF(AND(AZ$18&lt;$E33+$F33,AZ$18+1&gt;$E33),1,"")),"")</f>
        <v/>
      </c>
      <c r="BA33" s="18" t="str">
        <f aca="false">IF(AND(ISNUMBER($E33),ISNUMBER($F33)),IF($F33=0,IF(AND(BA$18&lt;=$E33,BA$18+1&gt;$E33),2,""),IF(AND(BA$18&lt;$E33+$F33,BA$18+1&gt;$E33),1,"")),"")</f>
        <v/>
      </c>
      <c r="BB33" s="18" t="str">
        <f aca="false">IF(AND(ISNUMBER($E33),ISNUMBER($F33)),IF($F33=0,IF(AND(BB$18&lt;=$E33,BB$18+1&gt;$E33),2,""),IF(AND(BB$18&lt;$E33+$F33,BB$18+1&gt;$E33),1,"")),"")</f>
        <v/>
      </c>
      <c r="BC33" s="18" t="str">
        <f aca="false">IF(AND(ISNUMBER($E33),ISNUMBER($F33)),IF($F33=0,IF(AND(BC$18&lt;=$E33,BC$18+1&gt;$E33),2,""),IF(AND(BC$18&lt;$E33+$F33,BC$18+1&gt;$E33),1,"")),"")</f>
        <v/>
      </c>
      <c r="BD33" s="18" t="str">
        <f aca="false">IF(AND(ISNUMBER($E33),ISNUMBER($F33)),IF($F33=0,IF(AND(BD$18&lt;=$E33,BD$18+1&gt;$E33),2,""),IF(AND(BD$18&lt;$E33+$F33,BD$18+1&gt;$E33),1,"")),"")</f>
        <v/>
      </c>
      <c r="BE33" s="18" t="str">
        <f aca="false">IF(AND(ISNUMBER($E33),ISNUMBER($F33)),IF($F33=0,IF(AND(BE$18&lt;=$E33,BE$18+1&gt;$E33),2,""),IF(AND(BE$18&lt;$E33+$F33,BE$18+1&gt;$E33),1,"")),"")</f>
        <v/>
      </c>
      <c r="BF33" s="18" t="str">
        <f aca="false">IF(AND(ISNUMBER($E33),ISNUMBER($F33)),IF($F33=0,IF(AND(BF$18&lt;=$E33,BF$18+1&gt;$E33),2,""),IF(AND(BF$18&lt;$E33+$F33,BF$18+1&gt;$E33),1,"")),"")</f>
        <v/>
      </c>
    </row>
    <row r="34" customFormat="false" ht="23.85" hidden="false" customHeight="false" outlineLevel="0" collapsed="false">
      <c r="A34" s="12" t="n">
        <v>16</v>
      </c>
      <c r="B34" s="13" t="s">
        <v>90</v>
      </c>
      <c r="C34" s="12" t="s">
        <v>75</v>
      </c>
      <c r="D34" s="12" t="s">
        <v>64</v>
      </c>
      <c r="E34" s="14" t="n">
        <v>26</v>
      </c>
      <c r="F34" s="14" t="n">
        <v>3</v>
      </c>
      <c r="G34" s="15" t="n">
        <f aca="false">IF(AND(ISNUMBER(E34),ISNUMBER(F34)),E34+F34,"")</f>
        <v>29</v>
      </c>
      <c r="H34" s="16"/>
      <c r="I34" s="12" t="s">
        <v>65</v>
      </c>
      <c r="J34" s="12" t="str">
        <f aca="false">IF(ISNUMBER(G34),IF(G34&lt;=C14,"✓ în S3","✗ după sfârșitul S3"),"")</f>
        <v>✓ în S3</v>
      </c>
      <c r="K34" s="18" t="str">
        <f aca="false">IF(AND(ISNUMBER($E34),ISNUMBER($F34)),IF($F34=0,IF(AND(K$18&lt;=$E34,K$18+1&gt;$E34),2,""),IF(AND(K$18&lt;$E34+$F34,K$18+1&gt;$E34),1,"")),"")</f>
        <v/>
      </c>
      <c r="L34" s="18" t="str">
        <f aca="false">IF(AND(ISNUMBER($E34),ISNUMBER($F34)),IF($F34=0,IF(AND(L$18&lt;=$E34,L$18+1&gt;$E34),2,""),IF(AND(L$18&lt;$E34+$F34,L$18+1&gt;$E34),1,"")),"")</f>
        <v/>
      </c>
      <c r="M34" s="18" t="str">
        <f aca="false">IF(AND(ISNUMBER($E34),ISNUMBER($F34)),IF($F34=0,IF(AND(M$18&lt;=$E34,M$18+1&gt;$E34),2,""),IF(AND(M$18&lt;$E34+$F34,M$18+1&gt;$E34),1,"")),"")</f>
        <v/>
      </c>
      <c r="N34" s="18" t="str">
        <f aca="false">IF(AND(ISNUMBER($E34),ISNUMBER($F34)),IF($F34=0,IF(AND(N$18&lt;=$E34,N$18+1&gt;$E34),2,""),IF(AND(N$18&lt;$E34+$F34,N$18+1&gt;$E34),1,"")),"")</f>
        <v/>
      </c>
      <c r="O34" s="18" t="str">
        <f aca="false">IF(AND(ISNUMBER($E34),ISNUMBER($F34)),IF($F34=0,IF(AND(O$18&lt;=$E34,O$18+1&gt;$E34),2,""),IF(AND(O$18&lt;$E34+$F34,O$18+1&gt;$E34),1,"")),"")</f>
        <v/>
      </c>
      <c r="P34" s="18" t="str">
        <f aca="false">IF(AND(ISNUMBER($E34),ISNUMBER($F34)),IF($F34=0,IF(AND(P$18&lt;=$E34,P$18+1&gt;$E34),2,""),IF(AND(P$18&lt;$E34+$F34,P$18+1&gt;$E34),1,"")),"")</f>
        <v/>
      </c>
      <c r="Q34" s="18" t="str">
        <f aca="false">IF(AND(ISNUMBER($E34),ISNUMBER($F34)),IF($F34=0,IF(AND(Q$18&lt;=$E34,Q$18+1&gt;$E34),2,""),IF(AND(Q$18&lt;$E34+$F34,Q$18+1&gt;$E34),1,"")),"")</f>
        <v/>
      </c>
      <c r="R34" s="18" t="str">
        <f aca="false">IF(AND(ISNUMBER($E34),ISNUMBER($F34)),IF($F34=0,IF(AND(R$18&lt;=$E34,R$18+1&gt;$E34),2,""),IF(AND(R$18&lt;$E34+$F34,R$18+1&gt;$E34),1,"")),"")</f>
        <v/>
      </c>
      <c r="S34" s="18" t="str">
        <f aca="false">IF(AND(ISNUMBER($E34),ISNUMBER($F34)),IF($F34=0,IF(AND(S$18&lt;=$E34,S$18+1&gt;$E34),2,""),IF(AND(S$18&lt;$E34+$F34,S$18+1&gt;$E34),1,"")),"")</f>
        <v/>
      </c>
      <c r="T34" s="18" t="str">
        <f aca="false">IF(AND(ISNUMBER($E34),ISNUMBER($F34)),IF($F34=0,IF(AND(T$18&lt;=$E34,T$18+1&gt;$E34),2,""),IF(AND(T$18&lt;$E34+$F34,T$18+1&gt;$E34),1,"")),"")</f>
        <v/>
      </c>
      <c r="U34" s="18" t="str">
        <f aca="false">IF(AND(ISNUMBER($E34),ISNUMBER($F34)),IF($F34=0,IF(AND(U$18&lt;=$E34,U$18+1&gt;$E34),2,""),IF(AND(U$18&lt;$E34+$F34,U$18+1&gt;$E34),1,"")),"")</f>
        <v/>
      </c>
      <c r="V34" s="18" t="str">
        <f aca="false">IF(AND(ISNUMBER($E34),ISNUMBER($F34)),IF($F34=0,IF(AND(V$18&lt;=$E34,V$18+1&gt;$E34),2,""),IF(AND(V$18&lt;$E34+$F34,V$18+1&gt;$E34),1,"")),"")</f>
        <v/>
      </c>
      <c r="W34" s="18" t="str">
        <f aca="false">IF(AND(ISNUMBER($E34),ISNUMBER($F34)),IF($F34=0,IF(AND(W$18&lt;=$E34,W$18+1&gt;$E34),2,""),IF(AND(W$18&lt;$E34+$F34,W$18+1&gt;$E34),1,"")),"")</f>
        <v/>
      </c>
      <c r="X34" s="18" t="str">
        <f aca="false">IF(AND(ISNUMBER($E34),ISNUMBER($F34)),IF($F34=0,IF(AND(X$18&lt;=$E34,X$18+1&gt;$E34),2,""),IF(AND(X$18&lt;$E34+$F34,X$18+1&gt;$E34),1,"")),"")</f>
        <v/>
      </c>
      <c r="Y34" s="18" t="str">
        <f aca="false">IF(AND(ISNUMBER($E34),ISNUMBER($F34)),IF($F34=0,IF(AND(Y$18&lt;=$E34,Y$18+1&gt;$E34),2,""),IF(AND(Y$18&lt;$E34+$F34,Y$18+1&gt;$E34),1,"")),"")</f>
        <v/>
      </c>
      <c r="Z34" s="18" t="str">
        <f aca="false">IF(AND(ISNUMBER($E34),ISNUMBER($F34)),IF($F34=0,IF(AND(Z$18&lt;=$E34,Z$18+1&gt;$E34),2,""),IF(AND(Z$18&lt;$E34+$F34,Z$18+1&gt;$E34),1,"")),"")</f>
        <v/>
      </c>
      <c r="AA34" s="18" t="str">
        <f aca="false">IF(AND(ISNUMBER($E34),ISNUMBER($F34)),IF($F34=0,IF(AND(AA$18&lt;=$E34,AA$18+1&gt;$E34),2,""),IF(AND(AA$18&lt;$E34+$F34,AA$18+1&gt;$E34),1,"")),"")</f>
        <v/>
      </c>
      <c r="AB34" s="18" t="str">
        <f aca="false">IF(AND(ISNUMBER($E34),ISNUMBER($F34)),IF($F34=0,IF(AND(AB$18&lt;=$E34,AB$18+1&gt;$E34),2,""),IF(AND(AB$18&lt;$E34+$F34,AB$18+1&gt;$E34),1,"")),"")</f>
        <v/>
      </c>
      <c r="AC34" s="18" t="str">
        <f aca="false">IF(AND(ISNUMBER($E34),ISNUMBER($F34)),IF($F34=0,IF(AND(AC$18&lt;=$E34,AC$18+1&gt;$E34),2,""),IF(AND(AC$18&lt;$E34+$F34,AC$18+1&gt;$E34),1,"")),"")</f>
        <v/>
      </c>
      <c r="AD34" s="18" t="str">
        <f aca="false">IF(AND(ISNUMBER($E34),ISNUMBER($F34)),IF($F34=0,IF(AND(AD$18&lt;=$E34,AD$18+1&gt;$E34),2,""),IF(AND(AD$18&lt;$E34+$F34,AD$18+1&gt;$E34),1,"")),"")</f>
        <v/>
      </c>
      <c r="AE34" s="18" t="str">
        <f aca="false">IF(AND(ISNUMBER($E34),ISNUMBER($F34)),IF($F34=0,IF(AND(AE$18&lt;=$E34,AE$18+1&gt;$E34),2,""),IF(AND(AE$18&lt;$E34+$F34,AE$18+1&gt;$E34),1,"")),"")</f>
        <v/>
      </c>
      <c r="AF34" s="18" t="str">
        <f aca="false">IF(AND(ISNUMBER($E34),ISNUMBER($F34)),IF($F34=0,IF(AND(AF$18&lt;=$E34,AF$18+1&gt;$E34),2,""),IF(AND(AF$18&lt;$E34+$F34,AF$18+1&gt;$E34),1,"")),"")</f>
        <v/>
      </c>
      <c r="AG34" s="18" t="str">
        <f aca="false">IF(AND(ISNUMBER($E34),ISNUMBER($F34)),IF($F34=0,IF(AND(AG$18&lt;=$E34,AG$18+1&gt;$E34),2,""),IF(AND(AG$18&lt;$E34+$F34,AG$18+1&gt;$E34),1,"")),"")</f>
        <v/>
      </c>
      <c r="AH34" s="18" t="str">
        <f aca="false">IF(AND(ISNUMBER($E34),ISNUMBER($F34)),IF($F34=0,IF(AND(AH$18&lt;=$E34,AH$18+1&gt;$E34),2,""),IF(AND(AH$18&lt;$E34+$F34,AH$18+1&gt;$E34),1,"")),"")</f>
        <v/>
      </c>
      <c r="AI34" s="18" t="str">
        <f aca="false">IF(AND(ISNUMBER($E34),ISNUMBER($F34)),IF($F34=0,IF(AND(AI$18&lt;=$E34,AI$18+1&gt;$E34),2,""),IF(AND(AI$18&lt;$E34+$F34,AI$18+1&gt;$E34),1,"")),"")</f>
        <v/>
      </c>
      <c r="AJ34" s="18" t="str">
        <f aca="false">IF(AND(ISNUMBER($E34),ISNUMBER($F34)),IF($F34=0,IF(AND(AJ$18&lt;=$E34,AJ$18+1&gt;$E34),2,""),IF(AND(AJ$18&lt;$E34+$F34,AJ$18+1&gt;$E34),1,"")),"")</f>
        <v/>
      </c>
      <c r="AK34" s="18" t="n">
        <f aca="false">IF(AND(ISNUMBER($E34),ISNUMBER($F34)),IF($F34=0,IF(AND(AK$18&lt;=$E34,AK$18+1&gt;$E34),2,""),IF(AND(AK$18&lt;$E34+$F34,AK$18+1&gt;$E34),1,"")),"")</f>
        <v>1</v>
      </c>
      <c r="AL34" s="18" t="n">
        <f aca="false">IF(AND(ISNUMBER($E34),ISNUMBER($F34)),IF($F34=0,IF(AND(AL$18&lt;=$E34,AL$18+1&gt;$E34),2,""),IF(AND(AL$18&lt;$E34+$F34,AL$18+1&gt;$E34),1,"")),"")</f>
        <v>1</v>
      </c>
      <c r="AM34" s="18" t="n">
        <f aca="false">IF(AND(ISNUMBER($E34),ISNUMBER($F34)),IF($F34=0,IF(AND(AM$18&lt;=$E34,AM$18+1&gt;$E34),2,""),IF(AND(AM$18&lt;$E34+$F34,AM$18+1&gt;$E34),1,"")),"")</f>
        <v>1</v>
      </c>
      <c r="AN34" s="18" t="str">
        <f aca="false">IF(AND(ISNUMBER($E34),ISNUMBER($F34)),IF($F34=0,IF(AND(AN$18&lt;=$E34,AN$18+1&gt;$E34),2,""),IF(AND(AN$18&lt;$E34+$F34,AN$18+1&gt;$E34),1,"")),"")</f>
        <v/>
      </c>
      <c r="AO34" s="18" t="str">
        <f aca="false">IF(AND(ISNUMBER($E34),ISNUMBER($F34)),IF($F34=0,IF(AND(AO$18&lt;=$E34,AO$18+1&gt;$E34),2,""),IF(AND(AO$18&lt;$E34+$F34,AO$18+1&gt;$E34),1,"")),"")</f>
        <v/>
      </c>
      <c r="AP34" s="18" t="str">
        <f aca="false">IF(AND(ISNUMBER($E34),ISNUMBER($F34)),IF($F34=0,IF(AND(AP$18&lt;=$E34,AP$18+1&gt;$E34),2,""),IF(AND(AP$18&lt;$E34+$F34,AP$18+1&gt;$E34),1,"")),"")</f>
        <v/>
      </c>
      <c r="AQ34" s="18" t="str">
        <f aca="false">IF(AND(ISNUMBER($E34),ISNUMBER($F34)),IF($F34=0,IF(AND(AQ$18&lt;=$E34,AQ$18+1&gt;$E34),2,""),IF(AND(AQ$18&lt;$E34+$F34,AQ$18+1&gt;$E34),1,"")),"")</f>
        <v/>
      </c>
      <c r="AR34" s="18" t="str">
        <f aca="false">IF(AND(ISNUMBER($E34),ISNUMBER($F34)),IF($F34=0,IF(AND(AR$18&lt;=$E34,AR$18+1&gt;$E34),2,""),IF(AND(AR$18&lt;$E34+$F34,AR$18+1&gt;$E34),1,"")),"")</f>
        <v/>
      </c>
      <c r="AS34" s="18" t="str">
        <f aca="false">IF(AND(ISNUMBER($E34),ISNUMBER($F34)),IF($F34=0,IF(AND(AS$18&lt;=$E34,AS$18+1&gt;$E34),2,""),IF(AND(AS$18&lt;$E34+$F34,AS$18+1&gt;$E34),1,"")),"")</f>
        <v/>
      </c>
      <c r="AT34" s="18" t="str">
        <f aca="false">IF(AND(ISNUMBER($E34),ISNUMBER($F34)),IF($F34=0,IF(AND(AT$18&lt;=$E34,AT$18+1&gt;$E34),2,""),IF(AND(AT$18&lt;$E34+$F34,AT$18+1&gt;$E34),1,"")),"")</f>
        <v/>
      </c>
      <c r="AU34" s="18" t="str">
        <f aca="false">IF(AND(ISNUMBER($E34),ISNUMBER($F34)),IF($F34=0,IF(AND(AU$18&lt;=$E34,AU$18+1&gt;$E34),2,""),IF(AND(AU$18&lt;$E34+$F34,AU$18+1&gt;$E34),1,"")),"")</f>
        <v/>
      </c>
      <c r="AV34" s="18" t="str">
        <f aca="false">IF(AND(ISNUMBER($E34),ISNUMBER($F34)),IF($F34=0,IF(AND(AV$18&lt;=$E34,AV$18+1&gt;$E34),2,""),IF(AND(AV$18&lt;$E34+$F34,AV$18+1&gt;$E34),1,"")),"")</f>
        <v/>
      </c>
      <c r="AW34" s="18" t="str">
        <f aca="false">IF(AND(ISNUMBER($E34),ISNUMBER($F34)),IF($F34=0,IF(AND(AW$18&lt;=$E34,AW$18+1&gt;$E34),2,""),IF(AND(AW$18&lt;$E34+$F34,AW$18+1&gt;$E34),1,"")),"")</f>
        <v/>
      </c>
      <c r="AX34" s="18" t="str">
        <f aca="false">IF(AND(ISNUMBER($E34),ISNUMBER($F34)),IF($F34=0,IF(AND(AX$18&lt;=$E34,AX$18+1&gt;$E34),2,""),IF(AND(AX$18&lt;$E34+$F34,AX$18+1&gt;$E34),1,"")),"")</f>
        <v/>
      </c>
      <c r="AY34" s="18" t="str">
        <f aca="false">IF(AND(ISNUMBER($E34),ISNUMBER($F34)),IF($F34=0,IF(AND(AY$18&lt;=$E34,AY$18+1&gt;$E34),2,""),IF(AND(AY$18&lt;$E34+$F34,AY$18+1&gt;$E34),1,"")),"")</f>
        <v/>
      </c>
      <c r="AZ34" s="18" t="str">
        <f aca="false">IF(AND(ISNUMBER($E34),ISNUMBER($F34)),IF($F34=0,IF(AND(AZ$18&lt;=$E34,AZ$18+1&gt;$E34),2,""),IF(AND(AZ$18&lt;$E34+$F34,AZ$18+1&gt;$E34),1,"")),"")</f>
        <v/>
      </c>
      <c r="BA34" s="18" t="str">
        <f aca="false">IF(AND(ISNUMBER($E34),ISNUMBER($F34)),IF($F34=0,IF(AND(BA$18&lt;=$E34,BA$18+1&gt;$E34),2,""),IF(AND(BA$18&lt;$E34+$F34,BA$18+1&gt;$E34),1,"")),"")</f>
        <v/>
      </c>
      <c r="BB34" s="18" t="str">
        <f aca="false">IF(AND(ISNUMBER($E34),ISNUMBER($F34)),IF($F34=0,IF(AND(BB$18&lt;=$E34,BB$18+1&gt;$E34),2,""),IF(AND(BB$18&lt;$E34+$F34,BB$18+1&gt;$E34),1,"")),"")</f>
        <v/>
      </c>
      <c r="BC34" s="18" t="str">
        <f aca="false">IF(AND(ISNUMBER($E34),ISNUMBER($F34)),IF($F34=0,IF(AND(BC$18&lt;=$E34,BC$18+1&gt;$E34),2,""),IF(AND(BC$18&lt;$E34+$F34,BC$18+1&gt;$E34),1,"")),"")</f>
        <v/>
      </c>
      <c r="BD34" s="18" t="str">
        <f aca="false">IF(AND(ISNUMBER($E34),ISNUMBER($F34)),IF($F34=0,IF(AND(BD$18&lt;=$E34,BD$18+1&gt;$E34),2,""),IF(AND(BD$18&lt;$E34+$F34,BD$18+1&gt;$E34),1,"")),"")</f>
        <v/>
      </c>
      <c r="BE34" s="18" t="str">
        <f aca="false">IF(AND(ISNUMBER($E34),ISNUMBER($F34)),IF($F34=0,IF(AND(BE$18&lt;=$E34,BE$18+1&gt;$E34),2,""),IF(AND(BE$18&lt;$E34+$F34,BE$18+1&gt;$E34),1,"")),"")</f>
        <v/>
      </c>
      <c r="BF34" s="18" t="str">
        <f aca="false">IF(AND(ISNUMBER($E34),ISNUMBER($F34)),IF($F34=0,IF(AND(BF$18&lt;=$E34,BF$18+1&gt;$E34),2,""),IF(AND(BF$18&lt;$E34+$F34,BF$18+1&gt;$E34),1,"")),"")</f>
        <v/>
      </c>
    </row>
    <row r="35" customFormat="false" ht="15" hidden="false" customHeight="false" outlineLevel="0" collapsed="false">
      <c r="A35" s="12" t="n">
        <v>17</v>
      </c>
      <c r="B35" s="13" t="s">
        <v>91</v>
      </c>
      <c r="C35" s="12" t="s">
        <v>75</v>
      </c>
      <c r="D35" s="12" t="s">
        <v>81</v>
      </c>
      <c r="E35" s="14" t="n">
        <v>29</v>
      </c>
      <c r="F35" s="14" t="n">
        <v>1</v>
      </c>
      <c r="G35" s="15" t="n">
        <f aca="false">IF(AND(ISNUMBER(E35),ISNUMBER(F35)),E35+F35,"")</f>
        <v>30</v>
      </c>
      <c r="H35" s="16"/>
      <c r="I35" s="12" t="s">
        <v>92</v>
      </c>
      <c r="J35" s="12" t="str">
        <f aca="false">IF(ISNUMBER(G35),IF(G35&lt;=C14,"✓ înainte de sfârșitul S3","✗ după sfârșitul S3"),"")</f>
        <v>✓ înainte de sfârșitul S3</v>
      </c>
      <c r="K35" s="18" t="str">
        <f aca="false">IF(AND(ISNUMBER($E35),ISNUMBER($F35)),IF($F35=0,IF(AND(K$18&lt;=$E35,K$18+1&gt;$E35),2,""),IF(AND(K$18&lt;$E35+$F35,K$18+1&gt;$E35),1,"")),"")</f>
        <v/>
      </c>
      <c r="L35" s="18" t="str">
        <f aca="false">IF(AND(ISNUMBER($E35),ISNUMBER($F35)),IF($F35=0,IF(AND(L$18&lt;=$E35,L$18+1&gt;$E35),2,""),IF(AND(L$18&lt;$E35+$F35,L$18+1&gt;$E35),1,"")),"")</f>
        <v/>
      </c>
      <c r="M35" s="18" t="str">
        <f aca="false">IF(AND(ISNUMBER($E35),ISNUMBER($F35)),IF($F35=0,IF(AND(M$18&lt;=$E35,M$18+1&gt;$E35),2,""),IF(AND(M$18&lt;$E35+$F35,M$18+1&gt;$E35),1,"")),"")</f>
        <v/>
      </c>
      <c r="N35" s="18" t="str">
        <f aca="false">IF(AND(ISNUMBER($E35),ISNUMBER($F35)),IF($F35=0,IF(AND(N$18&lt;=$E35,N$18+1&gt;$E35),2,""),IF(AND(N$18&lt;$E35+$F35,N$18+1&gt;$E35),1,"")),"")</f>
        <v/>
      </c>
      <c r="O35" s="18" t="str">
        <f aca="false">IF(AND(ISNUMBER($E35),ISNUMBER($F35)),IF($F35=0,IF(AND(O$18&lt;=$E35,O$18+1&gt;$E35),2,""),IF(AND(O$18&lt;$E35+$F35,O$18+1&gt;$E35),1,"")),"")</f>
        <v/>
      </c>
      <c r="P35" s="18" t="str">
        <f aca="false">IF(AND(ISNUMBER($E35),ISNUMBER($F35)),IF($F35=0,IF(AND(P$18&lt;=$E35,P$18+1&gt;$E35),2,""),IF(AND(P$18&lt;$E35+$F35,P$18+1&gt;$E35),1,"")),"")</f>
        <v/>
      </c>
      <c r="Q35" s="18" t="str">
        <f aca="false">IF(AND(ISNUMBER($E35),ISNUMBER($F35)),IF($F35=0,IF(AND(Q$18&lt;=$E35,Q$18+1&gt;$E35),2,""),IF(AND(Q$18&lt;$E35+$F35,Q$18+1&gt;$E35),1,"")),"")</f>
        <v/>
      </c>
      <c r="R35" s="18" t="str">
        <f aca="false">IF(AND(ISNUMBER($E35),ISNUMBER($F35)),IF($F35=0,IF(AND(R$18&lt;=$E35,R$18+1&gt;$E35),2,""),IF(AND(R$18&lt;$E35+$F35,R$18+1&gt;$E35),1,"")),"")</f>
        <v/>
      </c>
      <c r="S35" s="18" t="str">
        <f aca="false">IF(AND(ISNUMBER($E35),ISNUMBER($F35)),IF($F35=0,IF(AND(S$18&lt;=$E35,S$18+1&gt;$E35),2,""),IF(AND(S$18&lt;$E35+$F35,S$18+1&gt;$E35),1,"")),"")</f>
        <v/>
      </c>
      <c r="T35" s="18" t="str">
        <f aca="false">IF(AND(ISNUMBER($E35),ISNUMBER($F35)),IF($F35=0,IF(AND(T$18&lt;=$E35,T$18+1&gt;$E35),2,""),IF(AND(T$18&lt;$E35+$F35,T$18+1&gt;$E35),1,"")),"")</f>
        <v/>
      </c>
      <c r="U35" s="18" t="str">
        <f aca="false">IF(AND(ISNUMBER($E35),ISNUMBER($F35)),IF($F35=0,IF(AND(U$18&lt;=$E35,U$18+1&gt;$E35),2,""),IF(AND(U$18&lt;$E35+$F35,U$18+1&gt;$E35),1,"")),"")</f>
        <v/>
      </c>
      <c r="V35" s="18" t="str">
        <f aca="false">IF(AND(ISNUMBER($E35),ISNUMBER($F35)),IF($F35=0,IF(AND(V$18&lt;=$E35,V$18+1&gt;$E35),2,""),IF(AND(V$18&lt;$E35+$F35,V$18+1&gt;$E35),1,"")),"")</f>
        <v/>
      </c>
      <c r="W35" s="18" t="str">
        <f aca="false">IF(AND(ISNUMBER($E35),ISNUMBER($F35)),IF($F35=0,IF(AND(W$18&lt;=$E35,W$18+1&gt;$E35),2,""),IF(AND(W$18&lt;$E35+$F35,W$18+1&gt;$E35),1,"")),"")</f>
        <v/>
      </c>
      <c r="X35" s="18" t="str">
        <f aca="false">IF(AND(ISNUMBER($E35),ISNUMBER($F35)),IF($F35=0,IF(AND(X$18&lt;=$E35,X$18+1&gt;$E35),2,""),IF(AND(X$18&lt;$E35+$F35,X$18+1&gt;$E35),1,"")),"")</f>
        <v/>
      </c>
      <c r="Y35" s="18" t="str">
        <f aca="false">IF(AND(ISNUMBER($E35),ISNUMBER($F35)),IF($F35=0,IF(AND(Y$18&lt;=$E35,Y$18+1&gt;$E35),2,""),IF(AND(Y$18&lt;$E35+$F35,Y$18+1&gt;$E35),1,"")),"")</f>
        <v/>
      </c>
      <c r="Z35" s="18" t="str">
        <f aca="false">IF(AND(ISNUMBER($E35),ISNUMBER($F35)),IF($F35=0,IF(AND(Z$18&lt;=$E35,Z$18+1&gt;$E35),2,""),IF(AND(Z$18&lt;$E35+$F35,Z$18+1&gt;$E35),1,"")),"")</f>
        <v/>
      </c>
      <c r="AA35" s="18" t="str">
        <f aca="false">IF(AND(ISNUMBER($E35),ISNUMBER($F35)),IF($F35=0,IF(AND(AA$18&lt;=$E35,AA$18+1&gt;$E35),2,""),IF(AND(AA$18&lt;$E35+$F35,AA$18+1&gt;$E35),1,"")),"")</f>
        <v/>
      </c>
      <c r="AB35" s="18" t="str">
        <f aca="false">IF(AND(ISNUMBER($E35),ISNUMBER($F35)),IF($F35=0,IF(AND(AB$18&lt;=$E35,AB$18+1&gt;$E35),2,""),IF(AND(AB$18&lt;$E35+$F35,AB$18+1&gt;$E35),1,"")),"")</f>
        <v/>
      </c>
      <c r="AC35" s="18" t="str">
        <f aca="false">IF(AND(ISNUMBER($E35),ISNUMBER($F35)),IF($F35=0,IF(AND(AC$18&lt;=$E35,AC$18+1&gt;$E35),2,""),IF(AND(AC$18&lt;$E35+$F35,AC$18+1&gt;$E35),1,"")),"")</f>
        <v/>
      </c>
      <c r="AD35" s="18" t="str">
        <f aca="false">IF(AND(ISNUMBER($E35),ISNUMBER($F35)),IF($F35=0,IF(AND(AD$18&lt;=$E35,AD$18+1&gt;$E35),2,""),IF(AND(AD$18&lt;$E35+$F35,AD$18+1&gt;$E35),1,"")),"")</f>
        <v/>
      </c>
      <c r="AE35" s="18" t="str">
        <f aca="false">IF(AND(ISNUMBER($E35),ISNUMBER($F35)),IF($F35=0,IF(AND(AE$18&lt;=$E35,AE$18+1&gt;$E35),2,""),IF(AND(AE$18&lt;$E35+$F35,AE$18+1&gt;$E35),1,"")),"")</f>
        <v/>
      </c>
      <c r="AF35" s="18" t="str">
        <f aca="false">IF(AND(ISNUMBER($E35),ISNUMBER($F35)),IF($F35=0,IF(AND(AF$18&lt;=$E35,AF$18+1&gt;$E35),2,""),IF(AND(AF$18&lt;$E35+$F35,AF$18+1&gt;$E35),1,"")),"")</f>
        <v/>
      </c>
      <c r="AG35" s="18" t="str">
        <f aca="false">IF(AND(ISNUMBER($E35),ISNUMBER($F35)),IF($F35=0,IF(AND(AG$18&lt;=$E35,AG$18+1&gt;$E35),2,""),IF(AND(AG$18&lt;$E35+$F35,AG$18+1&gt;$E35),1,"")),"")</f>
        <v/>
      </c>
      <c r="AH35" s="18" t="str">
        <f aca="false">IF(AND(ISNUMBER($E35),ISNUMBER($F35)),IF($F35=0,IF(AND(AH$18&lt;=$E35,AH$18+1&gt;$E35),2,""),IF(AND(AH$18&lt;$E35+$F35,AH$18+1&gt;$E35),1,"")),"")</f>
        <v/>
      </c>
      <c r="AI35" s="18" t="str">
        <f aca="false">IF(AND(ISNUMBER($E35),ISNUMBER($F35)),IF($F35=0,IF(AND(AI$18&lt;=$E35,AI$18+1&gt;$E35),2,""),IF(AND(AI$18&lt;$E35+$F35,AI$18+1&gt;$E35),1,"")),"")</f>
        <v/>
      </c>
      <c r="AJ35" s="18" t="str">
        <f aca="false">IF(AND(ISNUMBER($E35),ISNUMBER($F35)),IF($F35=0,IF(AND(AJ$18&lt;=$E35,AJ$18+1&gt;$E35),2,""),IF(AND(AJ$18&lt;$E35+$F35,AJ$18+1&gt;$E35),1,"")),"")</f>
        <v/>
      </c>
      <c r="AK35" s="18" t="str">
        <f aca="false">IF(AND(ISNUMBER($E35),ISNUMBER($F35)),IF($F35=0,IF(AND(AK$18&lt;=$E35,AK$18+1&gt;$E35),2,""),IF(AND(AK$18&lt;$E35+$F35,AK$18+1&gt;$E35),1,"")),"")</f>
        <v/>
      </c>
      <c r="AL35" s="18" t="str">
        <f aca="false">IF(AND(ISNUMBER($E35),ISNUMBER($F35)),IF($F35=0,IF(AND(AL$18&lt;=$E35,AL$18+1&gt;$E35),2,""),IF(AND(AL$18&lt;$E35+$F35,AL$18+1&gt;$E35),1,"")),"")</f>
        <v/>
      </c>
      <c r="AM35" s="18" t="str">
        <f aca="false">IF(AND(ISNUMBER($E35),ISNUMBER($F35)),IF($F35=0,IF(AND(AM$18&lt;=$E35,AM$18+1&gt;$E35),2,""),IF(AND(AM$18&lt;$E35+$F35,AM$18+1&gt;$E35),1,"")),"")</f>
        <v/>
      </c>
      <c r="AN35" s="18" t="n">
        <f aca="false">IF(AND(ISNUMBER($E35),ISNUMBER($F35)),IF($F35=0,IF(AND(AN$18&lt;=$E35,AN$18+1&gt;$E35),2,""),IF(AND(AN$18&lt;$E35+$F35,AN$18+1&gt;$E35),1,"")),"")</f>
        <v>1</v>
      </c>
      <c r="AO35" s="18" t="str">
        <f aca="false">IF(AND(ISNUMBER($E35),ISNUMBER($F35)),IF($F35=0,IF(AND(AO$18&lt;=$E35,AO$18+1&gt;$E35),2,""),IF(AND(AO$18&lt;$E35+$F35,AO$18+1&gt;$E35),1,"")),"")</f>
        <v/>
      </c>
      <c r="AP35" s="18" t="str">
        <f aca="false">IF(AND(ISNUMBER($E35),ISNUMBER($F35)),IF($F35=0,IF(AND(AP$18&lt;=$E35,AP$18+1&gt;$E35),2,""),IF(AND(AP$18&lt;$E35+$F35,AP$18+1&gt;$E35),1,"")),"")</f>
        <v/>
      </c>
      <c r="AQ35" s="18" t="str">
        <f aca="false">IF(AND(ISNUMBER($E35),ISNUMBER($F35)),IF($F35=0,IF(AND(AQ$18&lt;=$E35,AQ$18+1&gt;$E35),2,""),IF(AND(AQ$18&lt;$E35+$F35,AQ$18+1&gt;$E35),1,"")),"")</f>
        <v/>
      </c>
      <c r="AR35" s="18" t="str">
        <f aca="false">IF(AND(ISNUMBER($E35),ISNUMBER($F35)),IF($F35=0,IF(AND(AR$18&lt;=$E35,AR$18+1&gt;$E35),2,""),IF(AND(AR$18&lt;$E35+$F35,AR$18+1&gt;$E35),1,"")),"")</f>
        <v/>
      </c>
      <c r="AS35" s="18" t="str">
        <f aca="false">IF(AND(ISNUMBER($E35),ISNUMBER($F35)),IF($F35=0,IF(AND(AS$18&lt;=$E35,AS$18+1&gt;$E35),2,""),IF(AND(AS$18&lt;$E35+$F35,AS$18+1&gt;$E35),1,"")),"")</f>
        <v/>
      </c>
      <c r="AT35" s="18" t="str">
        <f aca="false">IF(AND(ISNUMBER($E35),ISNUMBER($F35)),IF($F35=0,IF(AND(AT$18&lt;=$E35,AT$18+1&gt;$E35),2,""),IF(AND(AT$18&lt;$E35+$F35,AT$18+1&gt;$E35),1,"")),"")</f>
        <v/>
      </c>
      <c r="AU35" s="18" t="str">
        <f aca="false">IF(AND(ISNUMBER($E35),ISNUMBER($F35)),IF($F35=0,IF(AND(AU$18&lt;=$E35,AU$18+1&gt;$E35),2,""),IF(AND(AU$18&lt;$E35+$F35,AU$18+1&gt;$E35),1,"")),"")</f>
        <v/>
      </c>
      <c r="AV35" s="18" t="str">
        <f aca="false">IF(AND(ISNUMBER($E35),ISNUMBER($F35)),IF($F35=0,IF(AND(AV$18&lt;=$E35,AV$18+1&gt;$E35),2,""),IF(AND(AV$18&lt;$E35+$F35,AV$18+1&gt;$E35),1,"")),"")</f>
        <v/>
      </c>
      <c r="AW35" s="18" t="str">
        <f aca="false">IF(AND(ISNUMBER($E35),ISNUMBER($F35)),IF($F35=0,IF(AND(AW$18&lt;=$E35,AW$18+1&gt;$E35),2,""),IF(AND(AW$18&lt;$E35+$F35,AW$18+1&gt;$E35),1,"")),"")</f>
        <v/>
      </c>
      <c r="AX35" s="18" t="str">
        <f aca="false">IF(AND(ISNUMBER($E35),ISNUMBER($F35)),IF($F35=0,IF(AND(AX$18&lt;=$E35,AX$18+1&gt;$E35),2,""),IF(AND(AX$18&lt;$E35+$F35,AX$18+1&gt;$E35),1,"")),"")</f>
        <v/>
      </c>
      <c r="AY35" s="18" t="str">
        <f aca="false">IF(AND(ISNUMBER($E35),ISNUMBER($F35)),IF($F35=0,IF(AND(AY$18&lt;=$E35,AY$18+1&gt;$E35),2,""),IF(AND(AY$18&lt;$E35+$F35,AY$18+1&gt;$E35),1,"")),"")</f>
        <v/>
      </c>
      <c r="AZ35" s="18" t="str">
        <f aca="false">IF(AND(ISNUMBER($E35),ISNUMBER($F35)),IF($F35=0,IF(AND(AZ$18&lt;=$E35,AZ$18+1&gt;$E35),2,""),IF(AND(AZ$18&lt;$E35+$F35,AZ$18+1&gt;$E35),1,"")),"")</f>
        <v/>
      </c>
      <c r="BA35" s="18" t="str">
        <f aca="false">IF(AND(ISNUMBER($E35),ISNUMBER($F35)),IF($F35=0,IF(AND(BA$18&lt;=$E35,BA$18+1&gt;$E35),2,""),IF(AND(BA$18&lt;$E35+$F35,BA$18+1&gt;$E35),1,"")),"")</f>
        <v/>
      </c>
      <c r="BB35" s="18" t="str">
        <f aca="false">IF(AND(ISNUMBER($E35),ISNUMBER($F35)),IF($F35=0,IF(AND(BB$18&lt;=$E35,BB$18+1&gt;$E35),2,""),IF(AND(BB$18&lt;$E35+$F35,BB$18+1&gt;$E35),1,"")),"")</f>
        <v/>
      </c>
      <c r="BC35" s="18" t="str">
        <f aca="false">IF(AND(ISNUMBER($E35),ISNUMBER($F35)),IF($F35=0,IF(AND(BC$18&lt;=$E35,BC$18+1&gt;$E35),2,""),IF(AND(BC$18&lt;$E35+$F35,BC$18+1&gt;$E35),1,"")),"")</f>
        <v/>
      </c>
      <c r="BD35" s="18" t="str">
        <f aca="false">IF(AND(ISNUMBER($E35),ISNUMBER($F35)),IF($F35=0,IF(AND(BD$18&lt;=$E35,BD$18+1&gt;$E35),2,""),IF(AND(BD$18&lt;$E35+$F35,BD$18+1&gt;$E35),1,"")),"")</f>
        <v/>
      </c>
      <c r="BE35" s="18" t="str">
        <f aca="false">IF(AND(ISNUMBER($E35),ISNUMBER($F35)),IF($F35=0,IF(AND(BE$18&lt;=$E35,BE$18+1&gt;$E35),2,""),IF(AND(BE$18&lt;$E35+$F35,BE$18+1&gt;$E35),1,"")),"")</f>
        <v/>
      </c>
      <c r="BF35" s="18" t="str">
        <f aca="false">IF(AND(ISNUMBER($E35),ISNUMBER($F35)),IF($F35=0,IF(AND(BF$18&lt;=$E35,BF$18+1&gt;$E35),2,""),IF(AND(BF$18&lt;$E35+$F35,BF$18+1&gt;$E35),1,"")),"")</f>
        <v/>
      </c>
    </row>
    <row r="36" customFormat="false" ht="15" hidden="false" customHeight="false" outlineLevel="0" collapsed="false">
      <c r="A36" s="12" t="n">
        <v>18</v>
      </c>
      <c r="B36" s="19" t="s">
        <v>93</v>
      </c>
      <c r="C36" s="12" t="s">
        <v>75</v>
      </c>
      <c r="D36" s="12" t="s">
        <v>64</v>
      </c>
      <c r="E36" s="9" t="n">
        <f aca="false">C14</f>
        <v>35.3</v>
      </c>
      <c r="F36" s="14" t="n">
        <v>0</v>
      </c>
      <c r="G36" s="15" t="n">
        <f aca="false">IF(AND(ISNUMBER(E36),ISNUMBER(F36)),E36+F36,"")</f>
        <v>35.3</v>
      </c>
      <c r="H36" s="16"/>
      <c r="I36" s="12" t="s">
        <v>94</v>
      </c>
      <c r="J36" s="17"/>
      <c r="K36" s="18" t="str">
        <f aca="false">IF(AND(ISNUMBER($E36),ISNUMBER($F36)),IF($F36=0,IF(AND(K$18&lt;=$E36,K$18+1&gt;$E36),2,""),IF(AND(K$18&lt;$E36+$F36,K$18+1&gt;$E36),1,"")),"")</f>
        <v/>
      </c>
      <c r="L36" s="18" t="str">
        <f aca="false">IF(AND(ISNUMBER($E36),ISNUMBER($F36)),IF($F36=0,IF(AND(L$18&lt;=$E36,L$18+1&gt;$E36),2,""),IF(AND(L$18&lt;$E36+$F36,L$18+1&gt;$E36),1,"")),"")</f>
        <v/>
      </c>
      <c r="M36" s="18" t="str">
        <f aca="false">IF(AND(ISNUMBER($E36),ISNUMBER($F36)),IF($F36=0,IF(AND(M$18&lt;=$E36,M$18+1&gt;$E36),2,""),IF(AND(M$18&lt;$E36+$F36,M$18+1&gt;$E36),1,"")),"")</f>
        <v/>
      </c>
      <c r="N36" s="18" t="str">
        <f aca="false">IF(AND(ISNUMBER($E36),ISNUMBER($F36)),IF($F36=0,IF(AND(N$18&lt;=$E36,N$18+1&gt;$E36),2,""),IF(AND(N$18&lt;$E36+$F36,N$18+1&gt;$E36),1,"")),"")</f>
        <v/>
      </c>
      <c r="O36" s="18" t="str">
        <f aca="false">IF(AND(ISNUMBER($E36),ISNUMBER($F36)),IF($F36=0,IF(AND(O$18&lt;=$E36,O$18+1&gt;$E36),2,""),IF(AND(O$18&lt;$E36+$F36,O$18+1&gt;$E36),1,"")),"")</f>
        <v/>
      </c>
      <c r="P36" s="18" t="str">
        <f aca="false">IF(AND(ISNUMBER($E36),ISNUMBER($F36)),IF($F36=0,IF(AND(P$18&lt;=$E36,P$18+1&gt;$E36),2,""),IF(AND(P$18&lt;$E36+$F36,P$18+1&gt;$E36),1,"")),"")</f>
        <v/>
      </c>
      <c r="Q36" s="18" t="str">
        <f aca="false">IF(AND(ISNUMBER($E36),ISNUMBER($F36)),IF($F36=0,IF(AND(Q$18&lt;=$E36,Q$18+1&gt;$E36),2,""),IF(AND(Q$18&lt;$E36+$F36,Q$18+1&gt;$E36),1,"")),"")</f>
        <v/>
      </c>
      <c r="R36" s="18" t="str">
        <f aca="false">IF(AND(ISNUMBER($E36),ISNUMBER($F36)),IF($F36=0,IF(AND(R$18&lt;=$E36,R$18+1&gt;$E36),2,""),IF(AND(R$18&lt;$E36+$F36,R$18+1&gt;$E36),1,"")),"")</f>
        <v/>
      </c>
      <c r="S36" s="18" t="str">
        <f aca="false">IF(AND(ISNUMBER($E36),ISNUMBER($F36)),IF($F36=0,IF(AND(S$18&lt;=$E36,S$18+1&gt;$E36),2,""),IF(AND(S$18&lt;$E36+$F36,S$18+1&gt;$E36),1,"")),"")</f>
        <v/>
      </c>
      <c r="T36" s="18" t="str">
        <f aca="false">IF(AND(ISNUMBER($E36),ISNUMBER($F36)),IF($F36=0,IF(AND(T$18&lt;=$E36,T$18+1&gt;$E36),2,""),IF(AND(T$18&lt;$E36+$F36,T$18+1&gt;$E36),1,"")),"")</f>
        <v/>
      </c>
      <c r="U36" s="18" t="str">
        <f aca="false">IF(AND(ISNUMBER($E36),ISNUMBER($F36)),IF($F36=0,IF(AND(U$18&lt;=$E36,U$18+1&gt;$E36),2,""),IF(AND(U$18&lt;$E36+$F36,U$18+1&gt;$E36),1,"")),"")</f>
        <v/>
      </c>
      <c r="V36" s="18" t="str">
        <f aca="false">IF(AND(ISNUMBER($E36),ISNUMBER($F36)),IF($F36=0,IF(AND(V$18&lt;=$E36,V$18+1&gt;$E36),2,""),IF(AND(V$18&lt;$E36+$F36,V$18+1&gt;$E36),1,"")),"")</f>
        <v/>
      </c>
      <c r="W36" s="18" t="str">
        <f aca="false">IF(AND(ISNUMBER($E36),ISNUMBER($F36)),IF($F36=0,IF(AND(W$18&lt;=$E36,W$18+1&gt;$E36),2,""),IF(AND(W$18&lt;$E36+$F36,W$18+1&gt;$E36),1,"")),"")</f>
        <v/>
      </c>
      <c r="X36" s="18" t="str">
        <f aca="false">IF(AND(ISNUMBER($E36),ISNUMBER($F36)),IF($F36=0,IF(AND(X$18&lt;=$E36,X$18+1&gt;$E36),2,""),IF(AND(X$18&lt;$E36+$F36,X$18+1&gt;$E36),1,"")),"")</f>
        <v/>
      </c>
      <c r="Y36" s="18" t="str">
        <f aca="false">IF(AND(ISNUMBER($E36),ISNUMBER($F36)),IF($F36=0,IF(AND(Y$18&lt;=$E36,Y$18+1&gt;$E36),2,""),IF(AND(Y$18&lt;$E36+$F36,Y$18+1&gt;$E36),1,"")),"")</f>
        <v/>
      </c>
      <c r="Z36" s="18" t="str">
        <f aca="false">IF(AND(ISNUMBER($E36),ISNUMBER($F36)),IF($F36=0,IF(AND(Z$18&lt;=$E36,Z$18+1&gt;$E36),2,""),IF(AND(Z$18&lt;$E36+$F36,Z$18+1&gt;$E36),1,"")),"")</f>
        <v/>
      </c>
      <c r="AA36" s="18" t="str">
        <f aca="false">IF(AND(ISNUMBER($E36),ISNUMBER($F36)),IF($F36=0,IF(AND(AA$18&lt;=$E36,AA$18+1&gt;$E36),2,""),IF(AND(AA$18&lt;$E36+$F36,AA$18+1&gt;$E36),1,"")),"")</f>
        <v/>
      </c>
      <c r="AB36" s="18" t="str">
        <f aca="false">IF(AND(ISNUMBER($E36),ISNUMBER($F36)),IF($F36=0,IF(AND(AB$18&lt;=$E36,AB$18+1&gt;$E36),2,""),IF(AND(AB$18&lt;$E36+$F36,AB$18+1&gt;$E36),1,"")),"")</f>
        <v/>
      </c>
      <c r="AC36" s="18" t="str">
        <f aca="false">IF(AND(ISNUMBER($E36),ISNUMBER($F36)),IF($F36=0,IF(AND(AC$18&lt;=$E36,AC$18+1&gt;$E36),2,""),IF(AND(AC$18&lt;$E36+$F36,AC$18+1&gt;$E36),1,"")),"")</f>
        <v/>
      </c>
      <c r="AD36" s="18" t="str">
        <f aca="false">IF(AND(ISNUMBER($E36),ISNUMBER($F36)),IF($F36=0,IF(AND(AD$18&lt;=$E36,AD$18+1&gt;$E36),2,""),IF(AND(AD$18&lt;$E36+$F36,AD$18+1&gt;$E36),1,"")),"")</f>
        <v/>
      </c>
      <c r="AE36" s="18" t="str">
        <f aca="false">IF(AND(ISNUMBER($E36),ISNUMBER($F36)),IF($F36=0,IF(AND(AE$18&lt;=$E36,AE$18+1&gt;$E36),2,""),IF(AND(AE$18&lt;$E36+$F36,AE$18+1&gt;$E36),1,"")),"")</f>
        <v/>
      </c>
      <c r="AF36" s="18" t="str">
        <f aca="false">IF(AND(ISNUMBER($E36),ISNUMBER($F36)),IF($F36=0,IF(AND(AF$18&lt;=$E36,AF$18+1&gt;$E36),2,""),IF(AND(AF$18&lt;$E36+$F36,AF$18+1&gt;$E36),1,"")),"")</f>
        <v/>
      </c>
      <c r="AG36" s="18" t="str">
        <f aca="false">IF(AND(ISNUMBER($E36),ISNUMBER($F36)),IF($F36=0,IF(AND(AG$18&lt;=$E36,AG$18+1&gt;$E36),2,""),IF(AND(AG$18&lt;$E36+$F36,AG$18+1&gt;$E36),1,"")),"")</f>
        <v/>
      </c>
      <c r="AH36" s="18" t="str">
        <f aca="false">IF(AND(ISNUMBER($E36),ISNUMBER($F36)),IF($F36=0,IF(AND(AH$18&lt;=$E36,AH$18+1&gt;$E36),2,""),IF(AND(AH$18&lt;$E36+$F36,AH$18+1&gt;$E36),1,"")),"")</f>
        <v/>
      </c>
      <c r="AI36" s="18" t="str">
        <f aca="false">IF(AND(ISNUMBER($E36),ISNUMBER($F36)),IF($F36=0,IF(AND(AI$18&lt;=$E36,AI$18+1&gt;$E36),2,""),IF(AND(AI$18&lt;$E36+$F36,AI$18+1&gt;$E36),1,"")),"")</f>
        <v/>
      </c>
      <c r="AJ36" s="18" t="str">
        <f aca="false">IF(AND(ISNUMBER($E36),ISNUMBER($F36)),IF($F36=0,IF(AND(AJ$18&lt;=$E36,AJ$18+1&gt;$E36),2,""),IF(AND(AJ$18&lt;$E36+$F36,AJ$18+1&gt;$E36),1,"")),"")</f>
        <v/>
      </c>
      <c r="AK36" s="18" t="str">
        <f aca="false">IF(AND(ISNUMBER($E36),ISNUMBER($F36)),IF($F36=0,IF(AND(AK$18&lt;=$E36,AK$18+1&gt;$E36),2,""),IF(AND(AK$18&lt;$E36+$F36,AK$18+1&gt;$E36),1,"")),"")</f>
        <v/>
      </c>
      <c r="AL36" s="18" t="str">
        <f aca="false">IF(AND(ISNUMBER($E36),ISNUMBER($F36)),IF($F36=0,IF(AND(AL$18&lt;=$E36,AL$18+1&gt;$E36),2,""),IF(AND(AL$18&lt;$E36+$F36,AL$18+1&gt;$E36),1,"")),"")</f>
        <v/>
      </c>
      <c r="AM36" s="18" t="str">
        <f aca="false">IF(AND(ISNUMBER($E36),ISNUMBER($F36)),IF($F36=0,IF(AND(AM$18&lt;=$E36,AM$18+1&gt;$E36),2,""),IF(AND(AM$18&lt;$E36+$F36,AM$18+1&gt;$E36),1,"")),"")</f>
        <v/>
      </c>
      <c r="AN36" s="18" t="str">
        <f aca="false">IF(AND(ISNUMBER($E36),ISNUMBER($F36)),IF($F36=0,IF(AND(AN$18&lt;=$E36,AN$18+1&gt;$E36),2,""),IF(AND(AN$18&lt;$E36+$F36,AN$18+1&gt;$E36),1,"")),"")</f>
        <v/>
      </c>
      <c r="AO36" s="18" t="str">
        <f aca="false">IF(AND(ISNUMBER($E36),ISNUMBER($F36)),IF($F36=0,IF(AND(AO$18&lt;=$E36,AO$18+1&gt;$E36),2,""),IF(AND(AO$18&lt;$E36+$F36,AO$18+1&gt;$E36),1,"")),"")</f>
        <v/>
      </c>
      <c r="AP36" s="18" t="str">
        <f aca="false">IF(AND(ISNUMBER($E36),ISNUMBER($F36)),IF($F36=0,IF(AND(AP$18&lt;=$E36,AP$18+1&gt;$E36),2,""),IF(AND(AP$18&lt;$E36+$F36,AP$18+1&gt;$E36),1,"")),"")</f>
        <v/>
      </c>
      <c r="AQ36" s="18" t="str">
        <f aca="false">IF(AND(ISNUMBER($E36),ISNUMBER($F36)),IF($F36=0,IF(AND(AQ$18&lt;=$E36,AQ$18+1&gt;$E36),2,""),IF(AND(AQ$18&lt;$E36+$F36,AQ$18+1&gt;$E36),1,"")),"")</f>
        <v/>
      </c>
      <c r="AR36" s="18" t="str">
        <f aca="false">IF(AND(ISNUMBER($E36),ISNUMBER($F36)),IF($F36=0,IF(AND(AR$18&lt;=$E36,AR$18+1&gt;$E36),2,""),IF(AND(AR$18&lt;$E36+$F36,AR$18+1&gt;$E36),1,"")),"")</f>
        <v/>
      </c>
      <c r="AS36" s="18" t="str">
        <f aca="false">IF(AND(ISNUMBER($E36),ISNUMBER($F36)),IF($F36=0,IF(AND(AS$18&lt;=$E36,AS$18+1&gt;$E36),2,""),IF(AND(AS$18&lt;$E36+$F36,AS$18+1&gt;$E36),1,"")),"")</f>
        <v/>
      </c>
      <c r="AT36" s="18" t="n">
        <f aca="false">IF(AND(ISNUMBER($E36),ISNUMBER($F36)),IF($F36=0,IF(AND(AT$18&lt;=$E36,AT$18+1&gt;$E36),2,""),IF(AND(AT$18&lt;$E36+$F36,AT$18+1&gt;$E36),1,"")),"")</f>
        <v>2</v>
      </c>
      <c r="AU36" s="18" t="str">
        <f aca="false">IF(AND(ISNUMBER($E36),ISNUMBER($F36)),IF($F36=0,IF(AND(AU$18&lt;=$E36,AU$18+1&gt;$E36),2,""),IF(AND(AU$18&lt;$E36+$F36,AU$18+1&gt;$E36),1,"")),"")</f>
        <v/>
      </c>
      <c r="AV36" s="18" t="str">
        <f aca="false">IF(AND(ISNUMBER($E36),ISNUMBER($F36)),IF($F36=0,IF(AND(AV$18&lt;=$E36,AV$18+1&gt;$E36),2,""),IF(AND(AV$18&lt;$E36+$F36,AV$18+1&gt;$E36),1,"")),"")</f>
        <v/>
      </c>
      <c r="AW36" s="18" t="str">
        <f aca="false">IF(AND(ISNUMBER($E36),ISNUMBER($F36)),IF($F36=0,IF(AND(AW$18&lt;=$E36,AW$18+1&gt;$E36),2,""),IF(AND(AW$18&lt;$E36+$F36,AW$18+1&gt;$E36),1,"")),"")</f>
        <v/>
      </c>
      <c r="AX36" s="18" t="str">
        <f aca="false">IF(AND(ISNUMBER($E36),ISNUMBER($F36)),IF($F36=0,IF(AND(AX$18&lt;=$E36,AX$18+1&gt;$E36),2,""),IF(AND(AX$18&lt;$E36+$F36,AX$18+1&gt;$E36),1,"")),"")</f>
        <v/>
      </c>
      <c r="AY36" s="18" t="str">
        <f aca="false">IF(AND(ISNUMBER($E36),ISNUMBER($F36)),IF($F36=0,IF(AND(AY$18&lt;=$E36,AY$18+1&gt;$E36),2,""),IF(AND(AY$18&lt;$E36+$F36,AY$18+1&gt;$E36),1,"")),"")</f>
        <v/>
      </c>
      <c r="AZ36" s="18" t="str">
        <f aca="false">IF(AND(ISNUMBER($E36),ISNUMBER($F36)),IF($F36=0,IF(AND(AZ$18&lt;=$E36,AZ$18+1&gt;$E36),2,""),IF(AND(AZ$18&lt;$E36+$F36,AZ$18+1&gt;$E36),1,"")),"")</f>
        <v/>
      </c>
      <c r="BA36" s="18" t="str">
        <f aca="false">IF(AND(ISNUMBER($E36),ISNUMBER($F36)),IF($F36=0,IF(AND(BA$18&lt;=$E36,BA$18+1&gt;$E36),2,""),IF(AND(BA$18&lt;$E36+$F36,BA$18+1&gt;$E36),1,"")),"")</f>
        <v/>
      </c>
      <c r="BB36" s="18" t="str">
        <f aca="false">IF(AND(ISNUMBER($E36),ISNUMBER($F36)),IF($F36=0,IF(AND(BB$18&lt;=$E36,BB$18+1&gt;$E36),2,""),IF(AND(BB$18&lt;$E36+$F36,BB$18+1&gt;$E36),1,"")),"")</f>
        <v/>
      </c>
      <c r="BC36" s="18" t="str">
        <f aca="false">IF(AND(ISNUMBER($E36),ISNUMBER($F36)),IF($F36=0,IF(AND(BC$18&lt;=$E36,BC$18+1&gt;$E36),2,""),IF(AND(BC$18&lt;$E36+$F36,BC$18+1&gt;$E36),1,"")),"")</f>
        <v/>
      </c>
      <c r="BD36" s="18" t="str">
        <f aca="false">IF(AND(ISNUMBER($E36),ISNUMBER($F36)),IF($F36=0,IF(AND(BD$18&lt;=$E36,BD$18+1&gt;$E36),2,""),IF(AND(BD$18&lt;$E36+$F36,BD$18+1&gt;$E36),1,"")),"")</f>
        <v/>
      </c>
      <c r="BE36" s="18" t="str">
        <f aca="false">IF(AND(ISNUMBER($E36),ISNUMBER($F36)),IF($F36=0,IF(AND(BE$18&lt;=$E36,BE$18+1&gt;$E36),2,""),IF(AND(BE$18&lt;$E36+$F36,BE$18+1&gt;$E36),1,"")),"")</f>
        <v/>
      </c>
      <c r="BF36" s="18" t="str">
        <f aca="false">IF(AND(ISNUMBER($E36),ISNUMBER($F36)),IF($F36=0,IF(AND(BF$18&lt;=$E36,BF$18+1&gt;$E36),2,""),IF(AND(BF$18&lt;$E36+$F36,BF$18+1&gt;$E36),1,"")),"")</f>
        <v/>
      </c>
    </row>
    <row r="37" customFormat="false" ht="23.85" hidden="false" customHeight="false" outlineLevel="0" collapsed="false">
      <c r="A37" s="12" t="n">
        <v>19</v>
      </c>
      <c r="B37" s="13" t="s">
        <v>95</v>
      </c>
      <c r="C37" s="12" t="s">
        <v>96</v>
      </c>
      <c r="D37" s="12" t="s">
        <v>97</v>
      </c>
      <c r="E37" s="9" t="n">
        <f aca="false">C14</f>
        <v>35.3</v>
      </c>
      <c r="F37" s="9" t="n">
        <f aca="false">C11</f>
        <v>3</v>
      </c>
      <c r="G37" s="15" t="n">
        <f aca="false">IF(AND(ISNUMBER(E37),ISNUMBER(F37)),E37+F37,"")</f>
        <v>38.3</v>
      </c>
      <c r="H37" s="16"/>
      <c r="I37" s="12" t="s">
        <v>98</v>
      </c>
      <c r="J37" s="17"/>
      <c r="K37" s="18" t="str">
        <f aca="false">IF(AND(ISNUMBER($E37),ISNUMBER($F37)),IF($F37=0,IF(AND(K$18&lt;=$E37,K$18+1&gt;$E37),2,""),IF(AND(K$18&lt;$E37+$F37,K$18+1&gt;$E37),1,"")),"")</f>
        <v/>
      </c>
      <c r="L37" s="18" t="str">
        <f aca="false">IF(AND(ISNUMBER($E37),ISNUMBER($F37)),IF($F37=0,IF(AND(L$18&lt;=$E37,L$18+1&gt;$E37),2,""),IF(AND(L$18&lt;$E37+$F37,L$18+1&gt;$E37),1,"")),"")</f>
        <v/>
      </c>
      <c r="M37" s="18" t="str">
        <f aca="false">IF(AND(ISNUMBER($E37),ISNUMBER($F37)),IF($F37=0,IF(AND(M$18&lt;=$E37,M$18+1&gt;$E37),2,""),IF(AND(M$18&lt;$E37+$F37,M$18+1&gt;$E37),1,"")),"")</f>
        <v/>
      </c>
      <c r="N37" s="18" t="str">
        <f aca="false">IF(AND(ISNUMBER($E37),ISNUMBER($F37)),IF($F37=0,IF(AND(N$18&lt;=$E37,N$18+1&gt;$E37),2,""),IF(AND(N$18&lt;$E37+$F37,N$18+1&gt;$E37),1,"")),"")</f>
        <v/>
      </c>
      <c r="O37" s="18" t="str">
        <f aca="false">IF(AND(ISNUMBER($E37),ISNUMBER($F37)),IF($F37=0,IF(AND(O$18&lt;=$E37,O$18+1&gt;$E37),2,""),IF(AND(O$18&lt;$E37+$F37,O$18+1&gt;$E37),1,"")),"")</f>
        <v/>
      </c>
      <c r="P37" s="18" t="str">
        <f aca="false">IF(AND(ISNUMBER($E37),ISNUMBER($F37)),IF($F37=0,IF(AND(P$18&lt;=$E37,P$18+1&gt;$E37),2,""),IF(AND(P$18&lt;$E37+$F37,P$18+1&gt;$E37),1,"")),"")</f>
        <v/>
      </c>
      <c r="Q37" s="18" t="str">
        <f aca="false">IF(AND(ISNUMBER($E37),ISNUMBER($F37)),IF($F37=0,IF(AND(Q$18&lt;=$E37,Q$18+1&gt;$E37),2,""),IF(AND(Q$18&lt;$E37+$F37,Q$18+1&gt;$E37),1,"")),"")</f>
        <v/>
      </c>
      <c r="R37" s="18" t="str">
        <f aca="false">IF(AND(ISNUMBER($E37),ISNUMBER($F37)),IF($F37=0,IF(AND(R$18&lt;=$E37,R$18+1&gt;$E37),2,""),IF(AND(R$18&lt;$E37+$F37,R$18+1&gt;$E37),1,"")),"")</f>
        <v/>
      </c>
      <c r="S37" s="18" t="str">
        <f aca="false">IF(AND(ISNUMBER($E37),ISNUMBER($F37)),IF($F37=0,IF(AND(S$18&lt;=$E37,S$18+1&gt;$E37),2,""),IF(AND(S$18&lt;$E37+$F37,S$18+1&gt;$E37),1,"")),"")</f>
        <v/>
      </c>
      <c r="T37" s="18" t="str">
        <f aca="false">IF(AND(ISNUMBER($E37),ISNUMBER($F37)),IF($F37=0,IF(AND(T$18&lt;=$E37,T$18+1&gt;$E37),2,""),IF(AND(T$18&lt;$E37+$F37,T$18+1&gt;$E37),1,"")),"")</f>
        <v/>
      </c>
      <c r="U37" s="18" t="str">
        <f aca="false">IF(AND(ISNUMBER($E37),ISNUMBER($F37)),IF($F37=0,IF(AND(U$18&lt;=$E37,U$18+1&gt;$E37),2,""),IF(AND(U$18&lt;$E37+$F37,U$18+1&gt;$E37),1,"")),"")</f>
        <v/>
      </c>
      <c r="V37" s="18" t="str">
        <f aca="false">IF(AND(ISNUMBER($E37),ISNUMBER($F37)),IF($F37=0,IF(AND(V$18&lt;=$E37,V$18+1&gt;$E37),2,""),IF(AND(V$18&lt;$E37+$F37,V$18+1&gt;$E37),1,"")),"")</f>
        <v/>
      </c>
      <c r="W37" s="18" t="str">
        <f aca="false">IF(AND(ISNUMBER($E37),ISNUMBER($F37)),IF($F37=0,IF(AND(W$18&lt;=$E37,W$18+1&gt;$E37),2,""),IF(AND(W$18&lt;$E37+$F37,W$18+1&gt;$E37),1,"")),"")</f>
        <v/>
      </c>
      <c r="X37" s="18" t="str">
        <f aca="false">IF(AND(ISNUMBER($E37),ISNUMBER($F37)),IF($F37=0,IF(AND(X$18&lt;=$E37,X$18+1&gt;$E37),2,""),IF(AND(X$18&lt;$E37+$F37,X$18+1&gt;$E37),1,"")),"")</f>
        <v/>
      </c>
      <c r="Y37" s="18" t="str">
        <f aca="false">IF(AND(ISNUMBER($E37),ISNUMBER($F37)),IF($F37=0,IF(AND(Y$18&lt;=$E37,Y$18+1&gt;$E37),2,""),IF(AND(Y$18&lt;$E37+$F37,Y$18+1&gt;$E37),1,"")),"")</f>
        <v/>
      </c>
      <c r="Z37" s="18" t="str">
        <f aca="false">IF(AND(ISNUMBER($E37),ISNUMBER($F37)),IF($F37=0,IF(AND(Z$18&lt;=$E37,Z$18+1&gt;$E37),2,""),IF(AND(Z$18&lt;$E37+$F37,Z$18+1&gt;$E37),1,"")),"")</f>
        <v/>
      </c>
      <c r="AA37" s="18" t="str">
        <f aca="false">IF(AND(ISNUMBER($E37),ISNUMBER($F37)),IF($F37=0,IF(AND(AA$18&lt;=$E37,AA$18+1&gt;$E37),2,""),IF(AND(AA$18&lt;$E37+$F37,AA$18+1&gt;$E37),1,"")),"")</f>
        <v/>
      </c>
      <c r="AB37" s="18" t="str">
        <f aca="false">IF(AND(ISNUMBER($E37),ISNUMBER($F37)),IF($F37=0,IF(AND(AB$18&lt;=$E37,AB$18+1&gt;$E37),2,""),IF(AND(AB$18&lt;$E37+$F37,AB$18+1&gt;$E37),1,"")),"")</f>
        <v/>
      </c>
      <c r="AC37" s="18" t="str">
        <f aca="false">IF(AND(ISNUMBER($E37),ISNUMBER($F37)),IF($F37=0,IF(AND(AC$18&lt;=$E37,AC$18+1&gt;$E37),2,""),IF(AND(AC$18&lt;$E37+$F37,AC$18+1&gt;$E37),1,"")),"")</f>
        <v/>
      </c>
      <c r="AD37" s="18" t="str">
        <f aca="false">IF(AND(ISNUMBER($E37),ISNUMBER($F37)),IF($F37=0,IF(AND(AD$18&lt;=$E37,AD$18+1&gt;$E37),2,""),IF(AND(AD$18&lt;$E37+$F37,AD$18+1&gt;$E37),1,"")),"")</f>
        <v/>
      </c>
      <c r="AE37" s="18" t="str">
        <f aca="false">IF(AND(ISNUMBER($E37),ISNUMBER($F37)),IF($F37=0,IF(AND(AE$18&lt;=$E37,AE$18+1&gt;$E37),2,""),IF(AND(AE$18&lt;$E37+$F37,AE$18+1&gt;$E37),1,"")),"")</f>
        <v/>
      </c>
      <c r="AF37" s="18" t="str">
        <f aca="false">IF(AND(ISNUMBER($E37),ISNUMBER($F37)),IF($F37=0,IF(AND(AF$18&lt;=$E37,AF$18+1&gt;$E37),2,""),IF(AND(AF$18&lt;$E37+$F37,AF$18+1&gt;$E37),1,"")),"")</f>
        <v/>
      </c>
      <c r="AG37" s="18" t="str">
        <f aca="false">IF(AND(ISNUMBER($E37),ISNUMBER($F37)),IF($F37=0,IF(AND(AG$18&lt;=$E37,AG$18+1&gt;$E37),2,""),IF(AND(AG$18&lt;$E37+$F37,AG$18+1&gt;$E37),1,"")),"")</f>
        <v/>
      </c>
      <c r="AH37" s="18" t="str">
        <f aca="false">IF(AND(ISNUMBER($E37),ISNUMBER($F37)),IF($F37=0,IF(AND(AH$18&lt;=$E37,AH$18+1&gt;$E37),2,""),IF(AND(AH$18&lt;$E37+$F37,AH$18+1&gt;$E37),1,"")),"")</f>
        <v/>
      </c>
      <c r="AI37" s="18" t="str">
        <f aca="false">IF(AND(ISNUMBER($E37),ISNUMBER($F37)),IF($F37=0,IF(AND(AI$18&lt;=$E37,AI$18+1&gt;$E37),2,""),IF(AND(AI$18&lt;$E37+$F37,AI$18+1&gt;$E37),1,"")),"")</f>
        <v/>
      </c>
      <c r="AJ37" s="18" t="str">
        <f aca="false">IF(AND(ISNUMBER($E37),ISNUMBER($F37)),IF($F37=0,IF(AND(AJ$18&lt;=$E37,AJ$18+1&gt;$E37),2,""),IF(AND(AJ$18&lt;$E37+$F37,AJ$18+1&gt;$E37),1,"")),"")</f>
        <v/>
      </c>
      <c r="AK37" s="18" t="str">
        <f aca="false">IF(AND(ISNUMBER($E37),ISNUMBER($F37)),IF($F37=0,IF(AND(AK$18&lt;=$E37,AK$18+1&gt;$E37),2,""),IF(AND(AK$18&lt;$E37+$F37,AK$18+1&gt;$E37),1,"")),"")</f>
        <v/>
      </c>
      <c r="AL37" s="18" t="str">
        <f aca="false">IF(AND(ISNUMBER($E37),ISNUMBER($F37)),IF($F37=0,IF(AND(AL$18&lt;=$E37,AL$18+1&gt;$E37),2,""),IF(AND(AL$18&lt;$E37+$F37,AL$18+1&gt;$E37),1,"")),"")</f>
        <v/>
      </c>
      <c r="AM37" s="18" t="str">
        <f aca="false">IF(AND(ISNUMBER($E37),ISNUMBER($F37)),IF($F37=0,IF(AND(AM$18&lt;=$E37,AM$18+1&gt;$E37),2,""),IF(AND(AM$18&lt;$E37+$F37,AM$18+1&gt;$E37),1,"")),"")</f>
        <v/>
      </c>
      <c r="AN37" s="18" t="str">
        <f aca="false">IF(AND(ISNUMBER($E37),ISNUMBER($F37)),IF($F37=0,IF(AND(AN$18&lt;=$E37,AN$18+1&gt;$E37),2,""),IF(AND(AN$18&lt;$E37+$F37,AN$18+1&gt;$E37),1,"")),"")</f>
        <v/>
      </c>
      <c r="AO37" s="18" t="str">
        <f aca="false">IF(AND(ISNUMBER($E37),ISNUMBER($F37)),IF($F37=0,IF(AND(AO$18&lt;=$E37,AO$18+1&gt;$E37),2,""),IF(AND(AO$18&lt;$E37+$F37,AO$18+1&gt;$E37),1,"")),"")</f>
        <v/>
      </c>
      <c r="AP37" s="18" t="str">
        <f aca="false">IF(AND(ISNUMBER($E37),ISNUMBER($F37)),IF($F37=0,IF(AND(AP$18&lt;=$E37,AP$18+1&gt;$E37),2,""),IF(AND(AP$18&lt;$E37+$F37,AP$18+1&gt;$E37),1,"")),"")</f>
        <v/>
      </c>
      <c r="AQ37" s="18" t="str">
        <f aca="false">IF(AND(ISNUMBER($E37),ISNUMBER($F37)),IF($F37=0,IF(AND(AQ$18&lt;=$E37,AQ$18+1&gt;$E37),2,""),IF(AND(AQ$18&lt;$E37+$F37,AQ$18+1&gt;$E37),1,"")),"")</f>
        <v/>
      </c>
      <c r="AR37" s="18" t="str">
        <f aca="false">IF(AND(ISNUMBER($E37),ISNUMBER($F37)),IF($F37=0,IF(AND(AR$18&lt;=$E37,AR$18+1&gt;$E37),2,""),IF(AND(AR$18&lt;$E37+$F37,AR$18+1&gt;$E37),1,"")),"")</f>
        <v/>
      </c>
      <c r="AS37" s="18" t="str">
        <f aca="false">IF(AND(ISNUMBER($E37),ISNUMBER($F37)),IF($F37=0,IF(AND(AS$18&lt;=$E37,AS$18+1&gt;$E37),2,""),IF(AND(AS$18&lt;$E37+$F37,AS$18+1&gt;$E37),1,"")),"")</f>
        <v/>
      </c>
      <c r="AT37" s="18" t="n">
        <f aca="false">IF(AND(ISNUMBER($E37),ISNUMBER($F37)),IF($F37=0,IF(AND(AT$18&lt;=$E37,AT$18+1&gt;$E37),2,""),IF(AND(AT$18&lt;$E37+$F37,AT$18+1&gt;$E37),1,"")),"")</f>
        <v>1</v>
      </c>
      <c r="AU37" s="18" t="n">
        <f aca="false">IF(AND(ISNUMBER($E37),ISNUMBER($F37)),IF($F37=0,IF(AND(AU$18&lt;=$E37,AU$18+1&gt;$E37),2,""),IF(AND(AU$18&lt;$E37+$F37,AU$18+1&gt;$E37),1,"")),"")</f>
        <v>1</v>
      </c>
      <c r="AV37" s="18" t="n">
        <f aca="false">IF(AND(ISNUMBER($E37),ISNUMBER($F37)),IF($F37=0,IF(AND(AV$18&lt;=$E37,AV$18+1&gt;$E37),2,""),IF(AND(AV$18&lt;$E37+$F37,AV$18+1&gt;$E37),1,"")),"")</f>
        <v>1</v>
      </c>
      <c r="AW37" s="18" t="n">
        <f aca="false">IF(AND(ISNUMBER($E37),ISNUMBER($F37)),IF($F37=0,IF(AND(AW$18&lt;=$E37,AW$18+1&gt;$E37),2,""),IF(AND(AW$18&lt;$E37+$F37,AW$18+1&gt;$E37),1,"")),"")</f>
        <v>1</v>
      </c>
      <c r="AX37" s="18" t="str">
        <f aca="false">IF(AND(ISNUMBER($E37),ISNUMBER($F37)),IF($F37=0,IF(AND(AX$18&lt;=$E37,AX$18+1&gt;$E37),2,""),IF(AND(AX$18&lt;$E37+$F37,AX$18+1&gt;$E37),1,"")),"")</f>
        <v/>
      </c>
      <c r="AY37" s="18" t="str">
        <f aca="false">IF(AND(ISNUMBER($E37),ISNUMBER($F37)),IF($F37=0,IF(AND(AY$18&lt;=$E37,AY$18+1&gt;$E37),2,""),IF(AND(AY$18&lt;$E37+$F37,AY$18+1&gt;$E37),1,"")),"")</f>
        <v/>
      </c>
      <c r="AZ37" s="18" t="str">
        <f aca="false">IF(AND(ISNUMBER($E37),ISNUMBER($F37)),IF($F37=0,IF(AND(AZ$18&lt;=$E37,AZ$18+1&gt;$E37),2,""),IF(AND(AZ$18&lt;$E37+$F37,AZ$18+1&gt;$E37),1,"")),"")</f>
        <v/>
      </c>
      <c r="BA37" s="18" t="str">
        <f aca="false">IF(AND(ISNUMBER($E37),ISNUMBER($F37)),IF($F37=0,IF(AND(BA$18&lt;=$E37,BA$18+1&gt;$E37),2,""),IF(AND(BA$18&lt;$E37+$F37,BA$18+1&gt;$E37),1,"")),"")</f>
        <v/>
      </c>
      <c r="BB37" s="18" t="str">
        <f aca="false">IF(AND(ISNUMBER($E37),ISNUMBER($F37)),IF($F37=0,IF(AND(BB$18&lt;=$E37,BB$18+1&gt;$E37),2,""),IF(AND(BB$18&lt;$E37+$F37,BB$18+1&gt;$E37),1,"")),"")</f>
        <v/>
      </c>
      <c r="BC37" s="18" t="str">
        <f aca="false">IF(AND(ISNUMBER($E37),ISNUMBER($F37)),IF($F37=0,IF(AND(BC$18&lt;=$E37,BC$18+1&gt;$E37),2,""),IF(AND(BC$18&lt;$E37+$F37,BC$18+1&gt;$E37),1,"")),"")</f>
        <v/>
      </c>
      <c r="BD37" s="18" t="str">
        <f aca="false">IF(AND(ISNUMBER($E37),ISNUMBER($F37)),IF($F37=0,IF(AND(BD$18&lt;=$E37,BD$18+1&gt;$E37),2,""),IF(AND(BD$18&lt;$E37+$F37,BD$18+1&gt;$E37),1,"")),"")</f>
        <v/>
      </c>
      <c r="BE37" s="18" t="str">
        <f aca="false">IF(AND(ISNUMBER($E37),ISNUMBER($F37)),IF($F37=0,IF(AND(BE$18&lt;=$E37,BE$18+1&gt;$E37),2,""),IF(AND(BE$18&lt;$E37+$F37,BE$18+1&gt;$E37),1,"")),"")</f>
        <v/>
      </c>
      <c r="BF37" s="18" t="str">
        <f aca="false">IF(AND(ISNUMBER($E37),ISNUMBER($F37)),IF($F37=0,IF(AND(BF$18&lt;=$E37,BF$18+1&gt;$E37),2,""),IF(AND(BF$18&lt;$E37+$F37,BF$18+1&gt;$E37),1,"")),"")</f>
        <v/>
      </c>
    </row>
    <row r="38" customFormat="false" ht="15" hidden="false" customHeight="false" outlineLevel="0" collapsed="false">
      <c r="A38" s="12" t="n">
        <v>20</v>
      </c>
      <c r="B38" s="19" t="s">
        <v>99</v>
      </c>
      <c r="C38" s="12" t="s">
        <v>96</v>
      </c>
      <c r="D38" s="12" t="s">
        <v>100</v>
      </c>
      <c r="E38" s="9" t="n">
        <f aca="false">C15</f>
        <v>38.3</v>
      </c>
      <c r="F38" s="14" t="n">
        <v>0</v>
      </c>
      <c r="G38" s="15" t="n">
        <f aca="false">IF(AND(ISNUMBER(E38),ISNUMBER(F38)),E38+F38,"")</f>
        <v>38.3</v>
      </c>
      <c r="H38" s="16"/>
      <c r="I38" s="12" t="s">
        <v>98</v>
      </c>
      <c r="J38" s="17"/>
      <c r="K38" s="18" t="str">
        <f aca="false">IF(AND(ISNUMBER($E38),ISNUMBER($F38)),IF($F38=0,IF(AND(K$18&lt;=$E38,K$18+1&gt;$E38),2,""),IF(AND(K$18&lt;$E38+$F38,K$18+1&gt;$E38),1,"")),"")</f>
        <v/>
      </c>
      <c r="L38" s="18" t="str">
        <f aca="false">IF(AND(ISNUMBER($E38),ISNUMBER($F38)),IF($F38=0,IF(AND(L$18&lt;=$E38,L$18+1&gt;$E38),2,""),IF(AND(L$18&lt;$E38+$F38,L$18+1&gt;$E38),1,"")),"")</f>
        <v/>
      </c>
      <c r="M38" s="18" t="str">
        <f aca="false">IF(AND(ISNUMBER($E38),ISNUMBER($F38)),IF($F38=0,IF(AND(M$18&lt;=$E38,M$18+1&gt;$E38),2,""),IF(AND(M$18&lt;$E38+$F38,M$18+1&gt;$E38),1,"")),"")</f>
        <v/>
      </c>
      <c r="N38" s="18" t="str">
        <f aca="false">IF(AND(ISNUMBER($E38),ISNUMBER($F38)),IF($F38=0,IF(AND(N$18&lt;=$E38,N$18+1&gt;$E38),2,""),IF(AND(N$18&lt;$E38+$F38,N$18+1&gt;$E38),1,"")),"")</f>
        <v/>
      </c>
      <c r="O38" s="18" t="str">
        <f aca="false">IF(AND(ISNUMBER($E38),ISNUMBER($F38)),IF($F38=0,IF(AND(O$18&lt;=$E38,O$18+1&gt;$E38),2,""),IF(AND(O$18&lt;$E38+$F38,O$18+1&gt;$E38),1,"")),"")</f>
        <v/>
      </c>
      <c r="P38" s="18" t="str">
        <f aca="false">IF(AND(ISNUMBER($E38),ISNUMBER($F38)),IF($F38=0,IF(AND(P$18&lt;=$E38,P$18+1&gt;$E38),2,""),IF(AND(P$18&lt;$E38+$F38,P$18+1&gt;$E38),1,"")),"")</f>
        <v/>
      </c>
      <c r="Q38" s="18" t="str">
        <f aca="false">IF(AND(ISNUMBER($E38),ISNUMBER($F38)),IF($F38=0,IF(AND(Q$18&lt;=$E38,Q$18+1&gt;$E38),2,""),IF(AND(Q$18&lt;$E38+$F38,Q$18+1&gt;$E38),1,"")),"")</f>
        <v/>
      </c>
      <c r="R38" s="18" t="str">
        <f aca="false">IF(AND(ISNUMBER($E38),ISNUMBER($F38)),IF($F38=0,IF(AND(R$18&lt;=$E38,R$18+1&gt;$E38),2,""),IF(AND(R$18&lt;$E38+$F38,R$18+1&gt;$E38),1,"")),"")</f>
        <v/>
      </c>
      <c r="S38" s="18" t="str">
        <f aca="false">IF(AND(ISNUMBER($E38),ISNUMBER($F38)),IF($F38=0,IF(AND(S$18&lt;=$E38,S$18+1&gt;$E38),2,""),IF(AND(S$18&lt;$E38+$F38,S$18+1&gt;$E38),1,"")),"")</f>
        <v/>
      </c>
      <c r="T38" s="18" t="str">
        <f aca="false">IF(AND(ISNUMBER($E38),ISNUMBER($F38)),IF($F38=0,IF(AND(T$18&lt;=$E38,T$18+1&gt;$E38),2,""),IF(AND(T$18&lt;$E38+$F38,T$18+1&gt;$E38),1,"")),"")</f>
        <v/>
      </c>
      <c r="U38" s="18" t="str">
        <f aca="false">IF(AND(ISNUMBER($E38),ISNUMBER($F38)),IF($F38=0,IF(AND(U$18&lt;=$E38,U$18+1&gt;$E38),2,""),IF(AND(U$18&lt;$E38+$F38,U$18+1&gt;$E38),1,"")),"")</f>
        <v/>
      </c>
      <c r="V38" s="18" t="str">
        <f aca="false">IF(AND(ISNUMBER($E38),ISNUMBER($F38)),IF($F38=0,IF(AND(V$18&lt;=$E38,V$18+1&gt;$E38),2,""),IF(AND(V$18&lt;$E38+$F38,V$18+1&gt;$E38),1,"")),"")</f>
        <v/>
      </c>
      <c r="W38" s="18" t="str">
        <f aca="false">IF(AND(ISNUMBER($E38),ISNUMBER($F38)),IF($F38=0,IF(AND(W$18&lt;=$E38,W$18+1&gt;$E38),2,""),IF(AND(W$18&lt;$E38+$F38,W$18+1&gt;$E38),1,"")),"")</f>
        <v/>
      </c>
      <c r="X38" s="18" t="str">
        <f aca="false">IF(AND(ISNUMBER($E38),ISNUMBER($F38)),IF($F38=0,IF(AND(X$18&lt;=$E38,X$18+1&gt;$E38),2,""),IF(AND(X$18&lt;$E38+$F38,X$18+1&gt;$E38),1,"")),"")</f>
        <v/>
      </c>
      <c r="Y38" s="18" t="str">
        <f aca="false">IF(AND(ISNUMBER($E38),ISNUMBER($F38)),IF($F38=0,IF(AND(Y$18&lt;=$E38,Y$18+1&gt;$E38),2,""),IF(AND(Y$18&lt;$E38+$F38,Y$18+1&gt;$E38),1,"")),"")</f>
        <v/>
      </c>
      <c r="Z38" s="18" t="str">
        <f aca="false">IF(AND(ISNUMBER($E38),ISNUMBER($F38)),IF($F38=0,IF(AND(Z$18&lt;=$E38,Z$18+1&gt;$E38),2,""),IF(AND(Z$18&lt;$E38+$F38,Z$18+1&gt;$E38),1,"")),"")</f>
        <v/>
      </c>
      <c r="AA38" s="18" t="str">
        <f aca="false">IF(AND(ISNUMBER($E38),ISNUMBER($F38)),IF($F38=0,IF(AND(AA$18&lt;=$E38,AA$18+1&gt;$E38),2,""),IF(AND(AA$18&lt;$E38+$F38,AA$18+1&gt;$E38),1,"")),"")</f>
        <v/>
      </c>
      <c r="AB38" s="18" t="str">
        <f aca="false">IF(AND(ISNUMBER($E38),ISNUMBER($F38)),IF($F38=0,IF(AND(AB$18&lt;=$E38,AB$18+1&gt;$E38),2,""),IF(AND(AB$18&lt;$E38+$F38,AB$18+1&gt;$E38),1,"")),"")</f>
        <v/>
      </c>
      <c r="AC38" s="18" t="str">
        <f aca="false">IF(AND(ISNUMBER($E38),ISNUMBER($F38)),IF($F38=0,IF(AND(AC$18&lt;=$E38,AC$18+1&gt;$E38),2,""),IF(AND(AC$18&lt;$E38+$F38,AC$18+1&gt;$E38),1,"")),"")</f>
        <v/>
      </c>
      <c r="AD38" s="18" t="str">
        <f aca="false">IF(AND(ISNUMBER($E38),ISNUMBER($F38)),IF($F38=0,IF(AND(AD$18&lt;=$E38,AD$18+1&gt;$E38),2,""),IF(AND(AD$18&lt;$E38+$F38,AD$18+1&gt;$E38),1,"")),"")</f>
        <v/>
      </c>
      <c r="AE38" s="18" t="str">
        <f aca="false">IF(AND(ISNUMBER($E38),ISNUMBER($F38)),IF($F38=0,IF(AND(AE$18&lt;=$E38,AE$18+1&gt;$E38),2,""),IF(AND(AE$18&lt;$E38+$F38,AE$18+1&gt;$E38),1,"")),"")</f>
        <v/>
      </c>
      <c r="AF38" s="18" t="str">
        <f aca="false">IF(AND(ISNUMBER($E38),ISNUMBER($F38)),IF($F38=0,IF(AND(AF$18&lt;=$E38,AF$18+1&gt;$E38),2,""),IF(AND(AF$18&lt;$E38+$F38,AF$18+1&gt;$E38),1,"")),"")</f>
        <v/>
      </c>
      <c r="AG38" s="18" t="str">
        <f aca="false">IF(AND(ISNUMBER($E38),ISNUMBER($F38)),IF($F38=0,IF(AND(AG$18&lt;=$E38,AG$18+1&gt;$E38),2,""),IF(AND(AG$18&lt;$E38+$F38,AG$18+1&gt;$E38),1,"")),"")</f>
        <v/>
      </c>
      <c r="AH38" s="18" t="str">
        <f aca="false">IF(AND(ISNUMBER($E38),ISNUMBER($F38)),IF($F38=0,IF(AND(AH$18&lt;=$E38,AH$18+1&gt;$E38),2,""),IF(AND(AH$18&lt;$E38+$F38,AH$18+1&gt;$E38),1,"")),"")</f>
        <v/>
      </c>
      <c r="AI38" s="18" t="str">
        <f aca="false">IF(AND(ISNUMBER($E38),ISNUMBER($F38)),IF($F38=0,IF(AND(AI$18&lt;=$E38,AI$18+1&gt;$E38),2,""),IF(AND(AI$18&lt;$E38+$F38,AI$18+1&gt;$E38),1,"")),"")</f>
        <v/>
      </c>
      <c r="AJ38" s="18" t="str">
        <f aca="false">IF(AND(ISNUMBER($E38),ISNUMBER($F38)),IF($F38=0,IF(AND(AJ$18&lt;=$E38,AJ$18+1&gt;$E38),2,""),IF(AND(AJ$18&lt;$E38+$F38,AJ$18+1&gt;$E38),1,"")),"")</f>
        <v/>
      </c>
      <c r="AK38" s="18" t="str">
        <f aca="false">IF(AND(ISNUMBER($E38),ISNUMBER($F38)),IF($F38=0,IF(AND(AK$18&lt;=$E38,AK$18+1&gt;$E38),2,""),IF(AND(AK$18&lt;$E38+$F38,AK$18+1&gt;$E38),1,"")),"")</f>
        <v/>
      </c>
      <c r="AL38" s="18" t="str">
        <f aca="false">IF(AND(ISNUMBER($E38),ISNUMBER($F38)),IF($F38=0,IF(AND(AL$18&lt;=$E38,AL$18+1&gt;$E38),2,""),IF(AND(AL$18&lt;$E38+$F38,AL$18+1&gt;$E38),1,"")),"")</f>
        <v/>
      </c>
      <c r="AM38" s="18" t="str">
        <f aca="false">IF(AND(ISNUMBER($E38),ISNUMBER($F38)),IF($F38=0,IF(AND(AM$18&lt;=$E38,AM$18+1&gt;$E38),2,""),IF(AND(AM$18&lt;$E38+$F38,AM$18+1&gt;$E38),1,"")),"")</f>
        <v/>
      </c>
      <c r="AN38" s="18" t="str">
        <f aca="false">IF(AND(ISNUMBER($E38),ISNUMBER($F38)),IF($F38=0,IF(AND(AN$18&lt;=$E38,AN$18+1&gt;$E38),2,""),IF(AND(AN$18&lt;$E38+$F38,AN$18+1&gt;$E38),1,"")),"")</f>
        <v/>
      </c>
      <c r="AO38" s="18" t="str">
        <f aca="false">IF(AND(ISNUMBER($E38),ISNUMBER($F38)),IF($F38=0,IF(AND(AO$18&lt;=$E38,AO$18+1&gt;$E38),2,""),IF(AND(AO$18&lt;$E38+$F38,AO$18+1&gt;$E38),1,"")),"")</f>
        <v/>
      </c>
      <c r="AP38" s="18" t="str">
        <f aca="false">IF(AND(ISNUMBER($E38),ISNUMBER($F38)),IF($F38=0,IF(AND(AP$18&lt;=$E38,AP$18+1&gt;$E38),2,""),IF(AND(AP$18&lt;$E38+$F38,AP$18+1&gt;$E38),1,"")),"")</f>
        <v/>
      </c>
      <c r="AQ38" s="18" t="str">
        <f aca="false">IF(AND(ISNUMBER($E38),ISNUMBER($F38)),IF($F38=0,IF(AND(AQ$18&lt;=$E38,AQ$18+1&gt;$E38),2,""),IF(AND(AQ$18&lt;$E38+$F38,AQ$18+1&gt;$E38),1,"")),"")</f>
        <v/>
      </c>
      <c r="AR38" s="18" t="str">
        <f aca="false">IF(AND(ISNUMBER($E38),ISNUMBER($F38)),IF($F38=0,IF(AND(AR$18&lt;=$E38,AR$18+1&gt;$E38),2,""),IF(AND(AR$18&lt;$E38+$F38,AR$18+1&gt;$E38),1,"")),"")</f>
        <v/>
      </c>
      <c r="AS38" s="18" t="str">
        <f aca="false">IF(AND(ISNUMBER($E38),ISNUMBER($F38)),IF($F38=0,IF(AND(AS$18&lt;=$E38,AS$18+1&gt;$E38),2,""),IF(AND(AS$18&lt;$E38+$F38,AS$18+1&gt;$E38),1,"")),"")</f>
        <v/>
      </c>
      <c r="AT38" s="18" t="str">
        <f aca="false">IF(AND(ISNUMBER($E38),ISNUMBER($F38)),IF($F38=0,IF(AND(AT$18&lt;=$E38,AT$18+1&gt;$E38),2,""),IF(AND(AT$18&lt;$E38+$F38,AT$18+1&gt;$E38),1,"")),"")</f>
        <v/>
      </c>
      <c r="AU38" s="18" t="str">
        <f aca="false">IF(AND(ISNUMBER($E38),ISNUMBER($F38)),IF($F38=0,IF(AND(AU$18&lt;=$E38,AU$18+1&gt;$E38),2,""),IF(AND(AU$18&lt;$E38+$F38,AU$18+1&gt;$E38),1,"")),"")</f>
        <v/>
      </c>
      <c r="AV38" s="18" t="str">
        <f aca="false">IF(AND(ISNUMBER($E38),ISNUMBER($F38)),IF($F38=0,IF(AND(AV$18&lt;=$E38,AV$18+1&gt;$E38),2,""),IF(AND(AV$18&lt;$E38+$F38,AV$18+1&gt;$E38),1,"")),"")</f>
        <v/>
      </c>
      <c r="AW38" s="18" t="n">
        <f aca="false">IF(AND(ISNUMBER($E38),ISNUMBER($F38)),IF($F38=0,IF(AND(AW$18&lt;=$E38,AW$18+1&gt;$E38),2,""),IF(AND(AW$18&lt;$E38+$F38,AW$18+1&gt;$E38),1,"")),"")</f>
        <v>2</v>
      </c>
      <c r="AX38" s="18" t="str">
        <f aca="false">IF(AND(ISNUMBER($E38),ISNUMBER($F38)),IF($F38=0,IF(AND(AX$18&lt;=$E38,AX$18+1&gt;$E38),2,""),IF(AND(AX$18&lt;$E38+$F38,AX$18+1&gt;$E38),1,"")),"")</f>
        <v/>
      </c>
      <c r="AY38" s="18" t="str">
        <f aca="false">IF(AND(ISNUMBER($E38),ISNUMBER($F38)),IF($F38=0,IF(AND(AY$18&lt;=$E38,AY$18+1&gt;$E38),2,""),IF(AND(AY$18&lt;$E38+$F38,AY$18+1&gt;$E38),1,"")),"")</f>
        <v/>
      </c>
      <c r="AZ38" s="18" t="str">
        <f aca="false">IF(AND(ISNUMBER($E38),ISNUMBER($F38)),IF($F38=0,IF(AND(AZ$18&lt;=$E38,AZ$18+1&gt;$E38),2,""),IF(AND(AZ$18&lt;$E38+$F38,AZ$18+1&gt;$E38),1,"")),"")</f>
        <v/>
      </c>
      <c r="BA38" s="18" t="str">
        <f aca="false">IF(AND(ISNUMBER($E38),ISNUMBER($F38)),IF($F38=0,IF(AND(BA$18&lt;=$E38,BA$18+1&gt;$E38),2,""),IF(AND(BA$18&lt;$E38+$F38,BA$18+1&gt;$E38),1,"")),"")</f>
        <v/>
      </c>
      <c r="BB38" s="18" t="str">
        <f aca="false">IF(AND(ISNUMBER($E38),ISNUMBER($F38)),IF($F38=0,IF(AND(BB$18&lt;=$E38,BB$18+1&gt;$E38),2,""),IF(AND(BB$18&lt;$E38+$F38,BB$18+1&gt;$E38),1,"")),"")</f>
        <v/>
      </c>
      <c r="BC38" s="18" t="str">
        <f aca="false">IF(AND(ISNUMBER($E38),ISNUMBER($F38)),IF($F38=0,IF(AND(BC$18&lt;=$E38,BC$18+1&gt;$E38),2,""),IF(AND(BC$18&lt;$E38+$F38,BC$18+1&gt;$E38),1,"")),"")</f>
        <v/>
      </c>
      <c r="BD38" s="18" t="str">
        <f aca="false">IF(AND(ISNUMBER($E38),ISNUMBER($F38)),IF($F38=0,IF(AND(BD$18&lt;=$E38,BD$18+1&gt;$E38),2,""),IF(AND(BD$18&lt;$E38+$F38,BD$18+1&gt;$E38),1,"")),"")</f>
        <v/>
      </c>
      <c r="BE38" s="18" t="str">
        <f aca="false">IF(AND(ISNUMBER($E38),ISNUMBER($F38)),IF($F38=0,IF(AND(BE$18&lt;=$E38,BE$18+1&gt;$E38),2,""),IF(AND(BE$18&lt;$E38+$F38,BE$18+1&gt;$E38),1,"")),"")</f>
        <v/>
      </c>
      <c r="BF38" s="18" t="str">
        <f aca="false">IF(AND(ISNUMBER($E38),ISNUMBER($F38)),IF($F38=0,IF(AND(BF$18&lt;=$E38,BF$18+1&gt;$E38),2,""),IF(AND(BF$18&lt;$E38+$F38,BF$18+1&gt;$E38),1,"")),"")</f>
        <v/>
      </c>
    </row>
    <row r="39" customFormat="false" ht="15" hidden="false" customHeight="false" outlineLevel="0" collapsed="false">
      <c r="A39" s="12" t="n">
        <v>21</v>
      </c>
      <c r="B39" s="13" t="s">
        <v>101</v>
      </c>
      <c r="C39" s="12" t="s">
        <v>102</v>
      </c>
      <c r="D39" s="12" t="s">
        <v>100</v>
      </c>
      <c r="E39" s="9" t="n">
        <f aca="false">C15</f>
        <v>38.3</v>
      </c>
      <c r="F39" s="14" t="n">
        <v>2</v>
      </c>
      <c r="G39" s="15" t="n">
        <f aca="false">IF(AND(ISNUMBER(E39),ISNUMBER(F39)),E39+F39,"")</f>
        <v>40.3</v>
      </c>
      <c r="H39" s="16"/>
      <c r="I39" s="12" t="s">
        <v>103</v>
      </c>
      <c r="J39" s="17"/>
      <c r="K39" s="18" t="str">
        <f aca="false">IF(AND(ISNUMBER($E39),ISNUMBER($F39)),IF($F39=0,IF(AND(K$18&lt;=$E39,K$18+1&gt;$E39),2,""),IF(AND(K$18&lt;$E39+$F39,K$18+1&gt;$E39),1,"")),"")</f>
        <v/>
      </c>
      <c r="L39" s="18" t="str">
        <f aca="false">IF(AND(ISNUMBER($E39),ISNUMBER($F39)),IF($F39=0,IF(AND(L$18&lt;=$E39,L$18+1&gt;$E39),2,""),IF(AND(L$18&lt;$E39+$F39,L$18+1&gt;$E39),1,"")),"")</f>
        <v/>
      </c>
      <c r="M39" s="18" t="str">
        <f aca="false">IF(AND(ISNUMBER($E39),ISNUMBER($F39)),IF($F39=0,IF(AND(M$18&lt;=$E39,M$18+1&gt;$E39),2,""),IF(AND(M$18&lt;$E39+$F39,M$18+1&gt;$E39),1,"")),"")</f>
        <v/>
      </c>
      <c r="N39" s="18" t="str">
        <f aca="false">IF(AND(ISNUMBER($E39),ISNUMBER($F39)),IF($F39=0,IF(AND(N$18&lt;=$E39,N$18+1&gt;$E39),2,""),IF(AND(N$18&lt;$E39+$F39,N$18+1&gt;$E39),1,"")),"")</f>
        <v/>
      </c>
      <c r="O39" s="18" t="str">
        <f aca="false">IF(AND(ISNUMBER($E39),ISNUMBER($F39)),IF($F39=0,IF(AND(O$18&lt;=$E39,O$18+1&gt;$E39),2,""),IF(AND(O$18&lt;$E39+$F39,O$18+1&gt;$E39),1,"")),"")</f>
        <v/>
      </c>
      <c r="P39" s="18" t="str">
        <f aca="false">IF(AND(ISNUMBER($E39),ISNUMBER($F39)),IF($F39=0,IF(AND(P$18&lt;=$E39,P$18+1&gt;$E39),2,""),IF(AND(P$18&lt;$E39+$F39,P$18+1&gt;$E39),1,"")),"")</f>
        <v/>
      </c>
      <c r="Q39" s="18" t="str">
        <f aca="false">IF(AND(ISNUMBER($E39),ISNUMBER($F39)),IF($F39=0,IF(AND(Q$18&lt;=$E39,Q$18+1&gt;$E39),2,""),IF(AND(Q$18&lt;$E39+$F39,Q$18+1&gt;$E39),1,"")),"")</f>
        <v/>
      </c>
      <c r="R39" s="18" t="str">
        <f aca="false">IF(AND(ISNUMBER($E39),ISNUMBER($F39)),IF($F39=0,IF(AND(R$18&lt;=$E39,R$18+1&gt;$E39),2,""),IF(AND(R$18&lt;$E39+$F39,R$18+1&gt;$E39),1,"")),"")</f>
        <v/>
      </c>
      <c r="S39" s="18" t="str">
        <f aca="false">IF(AND(ISNUMBER($E39),ISNUMBER($F39)),IF($F39=0,IF(AND(S$18&lt;=$E39,S$18+1&gt;$E39),2,""),IF(AND(S$18&lt;$E39+$F39,S$18+1&gt;$E39),1,"")),"")</f>
        <v/>
      </c>
      <c r="T39" s="18" t="str">
        <f aca="false">IF(AND(ISNUMBER($E39),ISNUMBER($F39)),IF($F39=0,IF(AND(T$18&lt;=$E39,T$18+1&gt;$E39),2,""),IF(AND(T$18&lt;$E39+$F39,T$18+1&gt;$E39),1,"")),"")</f>
        <v/>
      </c>
      <c r="U39" s="18" t="str">
        <f aca="false">IF(AND(ISNUMBER($E39),ISNUMBER($F39)),IF($F39=0,IF(AND(U$18&lt;=$E39,U$18+1&gt;$E39),2,""),IF(AND(U$18&lt;$E39+$F39,U$18+1&gt;$E39),1,"")),"")</f>
        <v/>
      </c>
      <c r="V39" s="18" t="str">
        <f aca="false">IF(AND(ISNUMBER($E39),ISNUMBER($F39)),IF($F39=0,IF(AND(V$18&lt;=$E39,V$18+1&gt;$E39),2,""),IF(AND(V$18&lt;$E39+$F39,V$18+1&gt;$E39),1,"")),"")</f>
        <v/>
      </c>
      <c r="W39" s="18" t="str">
        <f aca="false">IF(AND(ISNUMBER($E39),ISNUMBER($F39)),IF($F39=0,IF(AND(W$18&lt;=$E39,W$18+1&gt;$E39),2,""),IF(AND(W$18&lt;$E39+$F39,W$18+1&gt;$E39),1,"")),"")</f>
        <v/>
      </c>
      <c r="X39" s="18" t="str">
        <f aca="false">IF(AND(ISNUMBER($E39),ISNUMBER($F39)),IF($F39=0,IF(AND(X$18&lt;=$E39,X$18+1&gt;$E39),2,""),IF(AND(X$18&lt;$E39+$F39,X$18+1&gt;$E39),1,"")),"")</f>
        <v/>
      </c>
      <c r="Y39" s="18" t="str">
        <f aca="false">IF(AND(ISNUMBER($E39),ISNUMBER($F39)),IF($F39=0,IF(AND(Y$18&lt;=$E39,Y$18+1&gt;$E39),2,""),IF(AND(Y$18&lt;$E39+$F39,Y$18+1&gt;$E39),1,"")),"")</f>
        <v/>
      </c>
      <c r="Z39" s="18" t="str">
        <f aca="false">IF(AND(ISNUMBER($E39),ISNUMBER($F39)),IF($F39=0,IF(AND(Z$18&lt;=$E39,Z$18+1&gt;$E39),2,""),IF(AND(Z$18&lt;$E39+$F39,Z$18+1&gt;$E39),1,"")),"")</f>
        <v/>
      </c>
      <c r="AA39" s="18" t="str">
        <f aca="false">IF(AND(ISNUMBER($E39),ISNUMBER($F39)),IF($F39=0,IF(AND(AA$18&lt;=$E39,AA$18+1&gt;$E39),2,""),IF(AND(AA$18&lt;$E39+$F39,AA$18+1&gt;$E39),1,"")),"")</f>
        <v/>
      </c>
      <c r="AB39" s="18" t="str">
        <f aca="false">IF(AND(ISNUMBER($E39),ISNUMBER($F39)),IF($F39=0,IF(AND(AB$18&lt;=$E39,AB$18+1&gt;$E39),2,""),IF(AND(AB$18&lt;$E39+$F39,AB$18+1&gt;$E39),1,"")),"")</f>
        <v/>
      </c>
      <c r="AC39" s="18" t="str">
        <f aca="false">IF(AND(ISNUMBER($E39),ISNUMBER($F39)),IF($F39=0,IF(AND(AC$18&lt;=$E39,AC$18+1&gt;$E39),2,""),IF(AND(AC$18&lt;$E39+$F39,AC$18+1&gt;$E39),1,"")),"")</f>
        <v/>
      </c>
      <c r="AD39" s="18" t="str">
        <f aca="false">IF(AND(ISNUMBER($E39),ISNUMBER($F39)),IF($F39=0,IF(AND(AD$18&lt;=$E39,AD$18+1&gt;$E39),2,""),IF(AND(AD$18&lt;$E39+$F39,AD$18+1&gt;$E39),1,"")),"")</f>
        <v/>
      </c>
      <c r="AE39" s="18" t="str">
        <f aca="false">IF(AND(ISNUMBER($E39),ISNUMBER($F39)),IF($F39=0,IF(AND(AE$18&lt;=$E39,AE$18+1&gt;$E39),2,""),IF(AND(AE$18&lt;$E39+$F39,AE$18+1&gt;$E39),1,"")),"")</f>
        <v/>
      </c>
      <c r="AF39" s="18" t="str">
        <f aca="false">IF(AND(ISNUMBER($E39),ISNUMBER($F39)),IF($F39=0,IF(AND(AF$18&lt;=$E39,AF$18+1&gt;$E39),2,""),IF(AND(AF$18&lt;$E39+$F39,AF$18+1&gt;$E39),1,"")),"")</f>
        <v/>
      </c>
      <c r="AG39" s="18" t="str">
        <f aca="false">IF(AND(ISNUMBER($E39),ISNUMBER($F39)),IF($F39=0,IF(AND(AG$18&lt;=$E39,AG$18+1&gt;$E39),2,""),IF(AND(AG$18&lt;$E39+$F39,AG$18+1&gt;$E39),1,"")),"")</f>
        <v/>
      </c>
      <c r="AH39" s="18" t="str">
        <f aca="false">IF(AND(ISNUMBER($E39),ISNUMBER($F39)),IF($F39=0,IF(AND(AH$18&lt;=$E39,AH$18+1&gt;$E39),2,""),IF(AND(AH$18&lt;$E39+$F39,AH$18+1&gt;$E39),1,"")),"")</f>
        <v/>
      </c>
      <c r="AI39" s="18" t="str">
        <f aca="false">IF(AND(ISNUMBER($E39),ISNUMBER($F39)),IF($F39=0,IF(AND(AI$18&lt;=$E39,AI$18+1&gt;$E39),2,""),IF(AND(AI$18&lt;$E39+$F39,AI$18+1&gt;$E39),1,"")),"")</f>
        <v/>
      </c>
      <c r="AJ39" s="18" t="str">
        <f aca="false">IF(AND(ISNUMBER($E39),ISNUMBER($F39)),IF($F39=0,IF(AND(AJ$18&lt;=$E39,AJ$18+1&gt;$E39),2,""),IF(AND(AJ$18&lt;$E39+$F39,AJ$18+1&gt;$E39),1,"")),"")</f>
        <v/>
      </c>
      <c r="AK39" s="18" t="str">
        <f aca="false">IF(AND(ISNUMBER($E39),ISNUMBER($F39)),IF($F39=0,IF(AND(AK$18&lt;=$E39,AK$18+1&gt;$E39),2,""),IF(AND(AK$18&lt;$E39+$F39,AK$18+1&gt;$E39),1,"")),"")</f>
        <v/>
      </c>
      <c r="AL39" s="18" t="str">
        <f aca="false">IF(AND(ISNUMBER($E39),ISNUMBER($F39)),IF($F39=0,IF(AND(AL$18&lt;=$E39,AL$18+1&gt;$E39),2,""),IF(AND(AL$18&lt;$E39+$F39,AL$18+1&gt;$E39),1,"")),"")</f>
        <v/>
      </c>
      <c r="AM39" s="18" t="str">
        <f aca="false">IF(AND(ISNUMBER($E39),ISNUMBER($F39)),IF($F39=0,IF(AND(AM$18&lt;=$E39,AM$18+1&gt;$E39),2,""),IF(AND(AM$18&lt;$E39+$F39,AM$18+1&gt;$E39),1,"")),"")</f>
        <v/>
      </c>
      <c r="AN39" s="18" t="str">
        <f aca="false">IF(AND(ISNUMBER($E39),ISNUMBER($F39)),IF($F39=0,IF(AND(AN$18&lt;=$E39,AN$18+1&gt;$E39),2,""),IF(AND(AN$18&lt;$E39+$F39,AN$18+1&gt;$E39),1,"")),"")</f>
        <v/>
      </c>
      <c r="AO39" s="18" t="str">
        <f aca="false">IF(AND(ISNUMBER($E39),ISNUMBER($F39)),IF($F39=0,IF(AND(AO$18&lt;=$E39,AO$18+1&gt;$E39),2,""),IF(AND(AO$18&lt;$E39+$F39,AO$18+1&gt;$E39),1,"")),"")</f>
        <v/>
      </c>
      <c r="AP39" s="18" t="str">
        <f aca="false">IF(AND(ISNUMBER($E39),ISNUMBER($F39)),IF($F39=0,IF(AND(AP$18&lt;=$E39,AP$18+1&gt;$E39),2,""),IF(AND(AP$18&lt;$E39+$F39,AP$18+1&gt;$E39),1,"")),"")</f>
        <v/>
      </c>
      <c r="AQ39" s="18" t="str">
        <f aca="false">IF(AND(ISNUMBER($E39),ISNUMBER($F39)),IF($F39=0,IF(AND(AQ$18&lt;=$E39,AQ$18+1&gt;$E39),2,""),IF(AND(AQ$18&lt;$E39+$F39,AQ$18+1&gt;$E39),1,"")),"")</f>
        <v/>
      </c>
      <c r="AR39" s="18" t="str">
        <f aca="false">IF(AND(ISNUMBER($E39),ISNUMBER($F39)),IF($F39=0,IF(AND(AR$18&lt;=$E39,AR$18+1&gt;$E39),2,""),IF(AND(AR$18&lt;$E39+$F39,AR$18+1&gt;$E39),1,"")),"")</f>
        <v/>
      </c>
      <c r="AS39" s="18" t="str">
        <f aca="false">IF(AND(ISNUMBER($E39),ISNUMBER($F39)),IF($F39=0,IF(AND(AS$18&lt;=$E39,AS$18+1&gt;$E39),2,""),IF(AND(AS$18&lt;$E39+$F39,AS$18+1&gt;$E39),1,"")),"")</f>
        <v/>
      </c>
      <c r="AT39" s="18" t="str">
        <f aca="false">IF(AND(ISNUMBER($E39),ISNUMBER($F39)),IF($F39=0,IF(AND(AT$18&lt;=$E39,AT$18+1&gt;$E39),2,""),IF(AND(AT$18&lt;$E39+$F39,AT$18+1&gt;$E39),1,"")),"")</f>
        <v/>
      </c>
      <c r="AU39" s="18" t="str">
        <f aca="false">IF(AND(ISNUMBER($E39),ISNUMBER($F39)),IF($F39=0,IF(AND(AU$18&lt;=$E39,AU$18+1&gt;$E39),2,""),IF(AND(AU$18&lt;$E39+$F39,AU$18+1&gt;$E39),1,"")),"")</f>
        <v/>
      </c>
      <c r="AV39" s="18" t="str">
        <f aca="false">IF(AND(ISNUMBER($E39),ISNUMBER($F39)),IF($F39=0,IF(AND(AV$18&lt;=$E39,AV$18+1&gt;$E39),2,""),IF(AND(AV$18&lt;$E39+$F39,AV$18+1&gt;$E39),1,"")),"")</f>
        <v/>
      </c>
      <c r="AW39" s="18" t="n">
        <f aca="false">IF(AND(ISNUMBER($E39),ISNUMBER($F39)),IF($F39=0,IF(AND(AW$18&lt;=$E39,AW$18+1&gt;$E39),2,""),IF(AND(AW$18&lt;$E39+$F39,AW$18+1&gt;$E39),1,"")),"")</f>
        <v>1</v>
      </c>
      <c r="AX39" s="18" t="n">
        <f aca="false">IF(AND(ISNUMBER($E39),ISNUMBER($F39)),IF($F39=0,IF(AND(AX$18&lt;=$E39,AX$18+1&gt;$E39),2,""),IF(AND(AX$18&lt;$E39+$F39,AX$18+1&gt;$E39),1,"")),"")</f>
        <v>1</v>
      </c>
      <c r="AY39" s="18" t="n">
        <f aca="false">IF(AND(ISNUMBER($E39),ISNUMBER($F39)),IF($F39=0,IF(AND(AY$18&lt;=$E39,AY$18+1&gt;$E39),2,""),IF(AND(AY$18&lt;$E39+$F39,AY$18+1&gt;$E39),1,"")),"")</f>
        <v>1</v>
      </c>
      <c r="AZ39" s="18" t="str">
        <f aca="false">IF(AND(ISNUMBER($E39),ISNUMBER($F39)),IF($F39=0,IF(AND(AZ$18&lt;=$E39,AZ$18+1&gt;$E39),2,""),IF(AND(AZ$18&lt;$E39+$F39,AZ$18+1&gt;$E39),1,"")),"")</f>
        <v/>
      </c>
      <c r="BA39" s="18" t="str">
        <f aca="false">IF(AND(ISNUMBER($E39),ISNUMBER($F39)),IF($F39=0,IF(AND(BA$18&lt;=$E39,BA$18+1&gt;$E39),2,""),IF(AND(BA$18&lt;$E39+$F39,BA$18+1&gt;$E39),1,"")),"")</f>
        <v/>
      </c>
      <c r="BB39" s="18" t="str">
        <f aca="false">IF(AND(ISNUMBER($E39),ISNUMBER($F39)),IF($F39=0,IF(AND(BB$18&lt;=$E39,BB$18+1&gt;$E39),2,""),IF(AND(BB$18&lt;$E39+$F39,BB$18+1&gt;$E39),1,"")),"")</f>
        <v/>
      </c>
      <c r="BC39" s="18" t="str">
        <f aca="false">IF(AND(ISNUMBER($E39),ISNUMBER($F39)),IF($F39=0,IF(AND(BC$18&lt;=$E39,BC$18+1&gt;$E39),2,""),IF(AND(BC$18&lt;$E39+$F39,BC$18+1&gt;$E39),1,"")),"")</f>
        <v/>
      </c>
      <c r="BD39" s="18" t="str">
        <f aca="false">IF(AND(ISNUMBER($E39),ISNUMBER($F39)),IF($F39=0,IF(AND(BD$18&lt;=$E39,BD$18+1&gt;$E39),2,""),IF(AND(BD$18&lt;$E39+$F39,BD$18+1&gt;$E39),1,"")),"")</f>
        <v/>
      </c>
      <c r="BE39" s="18" t="str">
        <f aca="false">IF(AND(ISNUMBER($E39),ISNUMBER($F39)),IF($F39=0,IF(AND(BE$18&lt;=$E39,BE$18+1&gt;$E39),2,""),IF(AND(BE$18&lt;$E39+$F39,BE$18+1&gt;$E39),1,"")),"")</f>
        <v/>
      </c>
      <c r="BF39" s="18" t="str">
        <f aca="false">IF(AND(ISNUMBER($E39),ISNUMBER($F39)),IF($F39=0,IF(AND(BF$18&lt;=$E39,BF$18+1&gt;$E39),2,""),IF(AND(BF$18&lt;$E39+$F39,BF$18+1&gt;$E39),1,"")),"")</f>
        <v/>
      </c>
    </row>
    <row r="42" customFormat="false" ht="15" hidden="false" customHeight="false" outlineLevel="0" collapsed="false">
      <c r="A42" s="20" t="s">
        <v>104</v>
      </c>
      <c r="B42" s="20"/>
    </row>
    <row r="43" customFormat="false" ht="15" hidden="false" customHeight="false" outlineLevel="0" collapsed="false">
      <c r="A43" s="21" t="s">
        <v>105</v>
      </c>
      <c r="B43" s="21"/>
      <c r="C43" s="22" t="n">
        <f aca="false">C5</f>
        <v>7</v>
      </c>
      <c r="D43" s="6" t="s">
        <v>106</v>
      </c>
    </row>
    <row r="44" customFormat="false" ht="15" hidden="false" customHeight="false" outlineLevel="0" collapsed="false">
      <c r="A44" s="21" t="s">
        <v>107</v>
      </c>
      <c r="B44" s="21"/>
      <c r="C44" s="22" t="n">
        <f aca="false">C6</f>
        <v>3</v>
      </c>
      <c r="D44" s="6" t="s">
        <v>108</v>
      </c>
    </row>
    <row r="45" customFormat="false" ht="15" hidden="false" customHeight="false" outlineLevel="0" collapsed="false">
      <c r="A45" s="21" t="s">
        <v>109</v>
      </c>
      <c r="B45" s="21"/>
      <c r="C45" s="22" t="n">
        <f aca="false">C12</f>
        <v>3</v>
      </c>
      <c r="D45" s="6" t="s">
        <v>70</v>
      </c>
    </row>
    <row r="46" customFormat="false" ht="15" hidden="false" customHeight="false" outlineLevel="0" collapsed="false">
      <c r="A46" s="21" t="s">
        <v>110</v>
      </c>
      <c r="B46" s="21"/>
      <c r="C46" s="22" t="n">
        <f aca="false">E27</f>
        <v>12</v>
      </c>
      <c r="D46" s="6" t="s">
        <v>111</v>
      </c>
    </row>
    <row r="47" customFormat="false" ht="15" hidden="false" customHeight="false" outlineLevel="0" collapsed="false">
      <c r="A47" s="21" t="s">
        <v>112</v>
      </c>
      <c r="B47" s="21"/>
      <c r="C47" s="22" t="n">
        <f aca="false">IF(AND(ISNUMBER(E27),ISNUMBER(E34)),E34-E27,"")</f>
        <v>14</v>
      </c>
      <c r="D47" s="6" t="s">
        <v>113</v>
      </c>
    </row>
    <row r="48" customFormat="false" ht="15" hidden="false" customHeight="false" outlineLevel="0" collapsed="false">
      <c r="A48" s="21" t="s">
        <v>114</v>
      </c>
      <c r="B48" s="21"/>
      <c r="C48" s="22" t="n">
        <f aca="false">E28</f>
        <v>14</v>
      </c>
      <c r="D48" s="6" t="s">
        <v>82</v>
      </c>
    </row>
    <row r="49" customFormat="false" ht="15" hidden="false" customHeight="false" outlineLevel="0" collapsed="false">
      <c r="A49" s="21" t="s">
        <v>115</v>
      </c>
      <c r="B49" s="21"/>
      <c r="C49" s="22" t="n">
        <f aca="false">E31</f>
        <v>20</v>
      </c>
      <c r="D49" s="6" t="s">
        <v>84</v>
      </c>
    </row>
    <row r="50" customFormat="false" ht="15" hidden="false" customHeight="false" outlineLevel="0" collapsed="false">
      <c r="A50" s="21" t="s">
        <v>116</v>
      </c>
      <c r="B50" s="21"/>
      <c r="C50" s="22" t="n">
        <f aca="false">E34</f>
        <v>26</v>
      </c>
      <c r="D50" s="6" t="s">
        <v>65</v>
      </c>
    </row>
    <row r="51" customFormat="false" ht="15" hidden="false" customHeight="false" outlineLevel="0" collapsed="false">
      <c r="A51" s="21" t="s">
        <v>117</v>
      </c>
      <c r="B51" s="21"/>
      <c r="C51" s="22" t="n">
        <f aca="false">E35</f>
        <v>29</v>
      </c>
      <c r="D51" s="6" t="s">
        <v>92</v>
      </c>
    </row>
    <row r="52" customFormat="false" ht="15" hidden="false" customHeight="false" outlineLevel="0" collapsed="false">
      <c r="A52" s="21" t="s">
        <v>118</v>
      </c>
      <c r="B52" s="21"/>
      <c r="C52" s="22" t="n">
        <f aca="false">C14</f>
        <v>35.3</v>
      </c>
      <c r="D52" s="6" t="s">
        <v>94</v>
      </c>
    </row>
    <row r="53" customFormat="false" ht="15" hidden="false" customHeight="false" outlineLevel="0" collapsed="false">
      <c r="A53" s="21" t="s">
        <v>119</v>
      </c>
      <c r="B53" s="21"/>
      <c r="C53" s="22" t="n">
        <f aca="false">C15</f>
        <v>38.3</v>
      </c>
      <c r="D53" s="6" t="s">
        <v>98</v>
      </c>
    </row>
    <row r="54" customFormat="false" ht="15" hidden="false" customHeight="false" outlineLevel="0" collapsed="false">
      <c r="A54" s="21" t="s">
        <v>120</v>
      </c>
      <c r="B54" s="21"/>
      <c r="C54" s="22" t="n">
        <f aca="false">COUNTIF(J19:J39,"✗*")+COUNTIF(D5:D6,"✗*")</f>
        <v>0</v>
      </c>
      <c r="D54" s="6" t="s">
        <v>121</v>
      </c>
    </row>
  </sheetData>
  <mergeCells count="25">
    <mergeCell ref="A4:B4"/>
    <mergeCell ref="A5:B5"/>
    <mergeCell ref="A6:B6"/>
    <mergeCell ref="A7:B7"/>
    <mergeCell ref="A8:B8"/>
    <mergeCell ref="A9:B9"/>
    <mergeCell ref="A10:B10"/>
    <mergeCell ref="A11:B11"/>
    <mergeCell ref="A12:B12"/>
    <mergeCell ref="A13:B13"/>
    <mergeCell ref="A14:B14"/>
    <mergeCell ref="A15:B15"/>
    <mergeCell ref="A42:B42"/>
    <mergeCell ref="A43:B43"/>
    <mergeCell ref="A44:B44"/>
    <mergeCell ref="A45:B45"/>
    <mergeCell ref="A46:B46"/>
    <mergeCell ref="A47:B47"/>
    <mergeCell ref="A48:B48"/>
    <mergeCell ref="A49:B49"/>
    <mergeCell ref="A50:B50"/>
    <mergeCell ref="A51:B51"/>
    <mergeCell ref="A52:B52"/>
    <mergeCell ref="A53:B53"/>
    <mergeCell ref="A54:B54"/>
  </mergeCells>
  <conditionalFormatting sqref="K19:BF39">
    <cfRule type="cellIs" priority="2" operator="equal" aboveAverage="0" equalAverage="0" bottom="0" percent="0" rank="0" text="" dxfId="0">
      <formula>1</formula>
    </cfRule>
    <cfRule type="cellIs" priority="3" operator="equal" aboveAverage="0" equalAverage="0" bottom="0" percent="0" rank="0" text="" dxfId="1">
      <formula>2</formula>
    </cfRule>
  </conditionalFormatting>
  <conditionalFormatting sqref="J19:J39">
    <cfRule type="expression" priority="4" aboveAverage="0" equalAverage="0" bottom="0" percent="0" rank="0" text="" dxfId="2">
      <formula>LEFT(J19,1)="✗"</formula>
    </cfRule>
    <cfRule type="expression" priority="5" aboveAverage="0" equalAverage="0" bottom="0" percent="0" rank="0" text="" dxfId="3">
      <formula>LEFT(J19,1)="✓"</formula>
    </cfRule>
  </conditionalFormatting>
  <conditionalFormatting sqref="D5:D6">
    <cfRule type="expression" priority="6" aboveAverage="0" equalAverage="0" bottom="0" percent="0" rank="0" text="" dxfId="2">
      <formula>LEFT(D5,1)="✗"</formula>
    </cfRule>
  </conditionalFormatting>
  <dataValidations count="1">
    <dataValidation allowBlank="true" errorStyle="stop" operator="between" showDropDown="false" showErrorMessage="false" showInputMessage="false" sqref="C7" type="list">
      <formula1>"Achizitor,Furnizor"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8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5" activeCellId="0" sqref="B5"/>
    </sheetView>
  </sheetViews>
  <sheetFormatPr defaultColWidth="8.6796875" defaultRowHeight="15" customHeight="false" zeroHeight="false" outlineLevelRow="0" outlineLevelCol="0"/>
  <cols>
    <col collapsed="false" customWidth="true" hidden="false" outlineLevel="0" max="1" min="1" style="1" width="52"/>
    <col collapsed="false" customWidth="true" hidden="false" outlineLevel="0" max="4" min="2" style="1" width="12"/>
    <col collapsed="false" customWidth="true" hidden="false" outlineLevel="0" max="5" min="5" style="1" width="14"/>
    <col collapsed="false" customWidth="true" hidden="false" outlineLevel="0" max="9" min="6" style="1" width="12"/>
    <col collapsed="false" customWidth="true" hidden="false" outlineLevel="0" max="10" min="10" style="1" width="8"/>
    <col collapsed="false" customWidth="true" hidden="false" outlineLevel="0" max="11" min="11" style="1" width="10"/>
  </cols>
  <sheetData>
    <row r="1" customFormat="false" ht="18.55" hidden="false" customHeight="false" outlineLevel="0" collapsed="false">
      <c r="A1" s="23" t="s">
        <v>122</v>
      </c>
    </row>
    <row r="3" customFormat="false" ht="15" hidden="false" customHeight="false" outlineLevel="0" collapsed="false">
      <c r="A3" s="24" t="s">
        <v>123</v>
      </c>
      <c r="B3" s="25" t="n">
        <f aca="false">Jaloane!B3</f>
        <v>0</v>
      </c>
    </row>
    <row r="4" customFormat="false" ht="15" hidden="false" customHeight="false" outlineLevel="0" collapsed="false">
      <c r="A4" s="24" t="s">
        <v>124</v>
      </c>
      <c r="B4" s="26" t="n">
        <v>46279</v>
      </c>
    </row>
    <row r="5" customFormat="false" ht="15" hidden="false" customHeight="false" outlineLevel="0" collapsed="false">
      <c r="A5" s="24" t="s">
        <v>125</v>
      </c>
      <c r="B5" s="26" t="str">
        <f aca="false">Jaloane!G16</f>
        <v/>
      </c>
    </row>
    <row r="6" customFormat="false" ht="15" hidden="false" customHeight="false" outlineLevel="0" collapsed="false">
      <c r="A6" s="24" t="s">
        <v>126</v>
      </c>
      <c r="B6" s="26" t="str">
        <f aca="false">Jaloane!G18</f>
        <v/>
      </c>
    </row>
    <row r="7" customFormat="false" ht="15" hidden="false" customHeight="false" outlineLevel="0" collapsed="false">
      <c r="A7" s="24" t="s">
        <v>127</v>
      </c>
      <c r="B7" s="26" t="str">
        <f aca="false">Jaloane!G20</f>
        <v/>
      </c>
    </row>
    <row r="8" customFormat="false" ht="15" hidden="false" customHeight="false" outlineLevel="0" collapsed="false">
      <c r="A8" s="24" t="s">
        <v>128</v>
      </c>
      <c r="B8" s="26" t="str">
        <f aca="false">Jaloane!G27</f>
        <v/>
      </c>
    </row>
    <row r="9" customFormat="false" ht="15" hidden="false" customHeight="false" outlineLevel="0" collapsed="false">
      <c r="A9" s="24" t="s">
        <v>129</v>
      </c>
      <c r="B9" s="26" t="str">
        <f aca="false">Jaloane!G31</f>
        <v/>
      </c>
    </row>
    <row r="10" customFormat="false" ht="15" hidden="false" customHeight="false" outlineLevel="0" collapsed="false">
      <c r="A10" s="24" t="s">
        <v>130</v>
      </c>
      <c r="B10" s="26" t="str">
        <f aca="false">IF(Jaloane!G33="","necompletat",Jaloane!G33)</f>
        <v>necompletat</v>
      </c>
    </row>
    <row r="11" customFormat="false" ht="15" hidden="false" customHeight="false" outlineLevel="0" collapsed="false">
      <c r="A11" s="24" t="s">
        <v>131</v>
      </c>
      <c r="B11" s="27" t="str">
        <f aca="false">IF(AND(ISNUMBER(Jaloane!G33),ISNUMBER(Jaloane!G27)),Jaloane!G33-Jaloane!G27,"")</f>
        <v/>
      </c>
    </row>
    <row r="12" customFormat="false" ht="15" hidden="false" customHeight="false" outlineLevel="0" collapsed="false">
      <c r="A12" s="24" t="s">
        <v>132</v>
      </c>
      <c r="B12" s="27" t="n">
        <f aca="false">COUNTIF(Registru!$P$5:$P$107,"Întârziat")</f>
        <v>0</v>
      </c>
    </row>
    <row r="13" customFormat="false" ht="15" hidden="false" customHeight="false" outlineLevel="0" collapsed="false">
      <c r="A13" s="24" t="s">
        <v>133</v>
      </c>
      <c r="B13" s="27" t="n">
        <f aca="false">COUNTIF(Registru!$P$5:$P$107,"Risc de întârziere")</f>
        <v>0</v>
      </c>
    </row>
    <row r="15" customFormat="false" ht="15" hidden="false" customHeight="false" outlineLevel="0" collapsed="false">
      <c r="A15" s="28" t="s">
        <v>134</v>
      </c>
    </row>
    <row r="16" customFormat="false" ht="30" hidden="false" customHeight="true" outlineLevel="0" collapsed="false">
      <c r="A16" s="29" t="s">
        <v>135</v>
      </c>
      <c r="B16" s="30" t="s">
        <v>136</v>
      </c>
      <c r="C16" s="31" t="s">
        <v>137</v>
      </c>
      <c r="D16" s="32" t="s">
        <v>138</v>
      </c>
      <c r="E16" s="33" t="s">
        <v>139</v>
      </c>
      <c r="F16" s="34" t="s">
        <v>140</v>
      </c>
      <c r="G16" s="35" t="s">
        <v>141</v>
      </c>
      <c r="H16" s="36" t="s">
        <v>142</v>
      </c>
      <c r="I16" s="37" t="s">
        <v>143</v>
      </c>
      <c r="J16" s="38" t="s">
        <v>144</v>
      </c>
      <c r="K16" s="38" t="s">
        <v>145</v>
      </c>
    </row>
    <row r="17" customFormat="false" ht="15" hidden="false" customHeight="false" outlineLevel="0" collapsed="false">
      <c r="A17" s="12" t="s">
        <v>60</v>
      </c>
      <c r="B17" s="39" t="n">
        <f aca="false">COUNTIFS(Registru!$B$5:$B$107,$A17,Registru!$P$5:$P$107,B$16)</f>
        <v>0</v>
      </c>
      <c r="C17" s="39" t="n">
        <f aca="false">COUNTIFS(Registru!$B$5:$B$107,$A17,Registru!$P$5:$P$107,C$16)</f>
        <v>0</v>
      </c>
      <c r="D17" s="39" t="n">
        <f aca="false">COUNTIFS(Registru!$B$5:$B$107,$A17,Registru!$P$5:$P$107,D$16)</f>
        <v>0</v>
      </c>
      <c r="E17" s="39" t="n">
        <f aca="false">COUNTIFS(Registru!$B$5:$B$107,$A17,Registru!$P$5:$P$107,E$16)</f>
        <v>0</v>
      </c>
      <c r="F17" s="39" t="n">
        <f aca="false">COUNTIFS(Registru!$B$5:$B$107,$A17,Registru!$P$5:$P$107,F$16)</f>
        <v>0</v>
      </c>
      <c r="G17" s="39" t="n">
        <f aca="false">COUNTIFS(Registru!$B$5:$B$107,$A17,Registru!$P$5:$P$107,G$16)</f>
        <v>0</v>
      </c>
      <c r="H17" s="39" t="n">
        <f aca="false">COUNTIFS(Registru!$B$5:$B$107,$A17,Registru!$P$5:$P$107,H$16)</f>
        <v>0</v>
      </c>
      <c r="I17" s="39" t="n">
        <f aca="false">COUNTIFS(Registru!$B$5:$B$107,$A17,Registru!$P$5:$P$107,I$16)</f>
        <v>6</v>
      </c>
      <c r="J17" s="40" t="n">
        <f aca="false">SUM(B17:I17)</f>
        <v>6</v>
      </c>
      <c r="K17" s="41" t="n">
        <f aca="false">IF(J17=0,"",(B17+C17)/J17)</f>
        <v>0</v>
      </c>
    </row>
    <row r="18" customFormat="false" ht="15" hidden="false" customHeight="false" outlineLevel="0" collapsed="false">
      <c r="A18" s="12" t="s">
        <v>63</v>
      </c>
      <c r="B18" s="39" t="n">
        <f aca="false">COUNTIFS(Registru!$B$5:$B$107,$A18,Registru!$P$5:$P$107,B$16)</f>
        <v>0</v>
      </c>
      <c r="C18" s="39" t="n">
        <f aca="false">COUNTIFS(Registru!$B$5:$B$107,$A18,Registru!$P$5:$P$107,C$16)</f>
        <v>0</v>
      </c>
      <c r="D18" s="39" t="n">
        <f aca="false">COUNTIFS(Registru!$B$5:$B$107,$A18,Registru!$P$5:$P$107,D$16)</f>
        <v>0</v>
      </c>
      <c r="E18" s="39" t="n">
        <f aca="false">COUNTIFS(Registru!$B$5:$B$107,$A18,Registru!$P$5:$P$107,E$16)</f>
        <v>0</v>
      </c>
      <c r="F18" s="39" t="n">
        <f aca="false">COUNTIFS(Registru!$B$5:$B$107,$A18,Registru!$P$5:$P$107,F$16)</f>
        <v>0</v>
      </c>
      <c r="G18" s="39" t="n">
        <f aca="false">COUNTIFS(Registru!$B$5:$B$107,$A18,Registru!$P$5:$P$107,G$16)</f>
        <v>0</v>
      </c>
      <c r="H18" s="39" t="n">
        <f aca="false">COUNTIFS(Registru!$B$5:$B$107,$A18,Registru!$P$5:$P$107,H$16)</f>
        <v>0</v>
      </c>
      <c r="I18" s="39" t="n">
        <f aca="false">COUNTIFS(Registru!$B$5:$B$107,$A18,Registru!$P$5:$P$107,I$16)</f>
        <v>7</v>
      </c>
      <c r="J18" s="40" t="n">
        <f aca="false">SUM(B18:I18)</f>
        <v>7</v>
      </c>
      <c r="K18" s="41" t="n">
        <f aca="false">IF(J18=0,"",(B18+C18)/J18)</f>
        <v>0</v>
      </c>
    </row>
    <row r="19" customFormat="false" ht="15" hidden="false" customHeight="false" outlineLevel="0" collapsed="false">
      <c r="A19" s="12" t="s">
        <v>72</v>
      </c>
      <c r="B19" s="39" t="n">
        <f aca="false">COUNTIFS(Registru!$B$5:$B$107,$A19,Registru!$P$5:$P$107,B$16)</f>
        <v>0</v>
      </c>
      <c r="C19" s="39" t="n">
        <f aca="false">COUNTIFS(Registru!$B$5:$B$107,$A19,Registru!$P$5:$P$107,C$16)</f>
        <v>0</v>
      </c>
      <c r="D19" s="39" t="n">
        <f aca="false">COUNTIFS(Registru!$B$5:$B$107,$A19,Registru!$P$5:$P$107,D$16)</f>
        <v>0</v>
      </c>
      <c r="E19" s="39" t="n">
        <f aca="false">COUNTIFS(Registru!$B$5:$B$107,$A19,Registru!$P$5:$P$107,E$16)</f>
        <v>0</v>
      </c>
      <c r="F19" s="39" t="n">
        <f aca="false">COUNTIFS(Registru!$B$5:$B$107,$A19,Registru!$P$5:$P$107,F$16)</f>
        <v>0</v>
      </c>
      <c r="G19" s="39" t="n">
        <f aca="false">COUNTIFS(Registru!$B$5:$B$107,$A19,Registru!$P$5:$P$107,G$16)</f>
        <v>0</v>
      </c>
      <c r="H19" s="39" t="n">
        <f aca="false">COUNTIFS(Registru!$B$5:$B$107,$A19,Registru!$P$5:$P$107,H$16)</f>
        <v>0</v>
      </c>
      <c r="I19" s="39" t="n">
        <f aca="false">COUNTIFS(Registru!$B$5:$B$107,$A19,Registru!$P$5:$P$107,I$16)</f>
        <v>6</v>
      </c>
      <c r="J19" s="40" t="n">
        <f aca="false">SUM(B19:I19)</f>
        <v>6</v>
      </c>
      <c r="K19" s="41" t="n">
        <f aca="false">IF(J19=0,"",(B19+C19)/J19)</f>
        <v>0</v>
      </c>
    </row>
    <row r="20" customFormat="false" ht="15" hidden="false" customHeight="false" outlineLevel="0" collapsed="false">
      <c r="A20" s="12" t="s">
        <v>75</v>
      </c>
      <c r="B20" s="39" t="n">
        <f aca="false">COUNTIFS(Registru!$B$5:$B$107,$A20,Registru!$P$5:$P$107,B$16)</f>
        <v>0</v>
      </c>
      <c r="C20" s="39" t="n">
        <f aca="false">COUNTIFS(Registru!$B$5:$B$107,$A20,Registru!$P$5:$P$107,C$16)</f>
        <v>0</v>
      </c>
      <c r="D20" s="39" t="n">
        <f aca="false">COUNTIFS(Registru!$B$5:$B$107,$A20,Registru!$P$5:$P$107,D$16)</f>
        <v>0</v>
      </c>
      <c r="E20" s="39" t="n">
        <f aca="false">COUNTIFS(Registru!$B$5:$B$107,$A20,Registru!$P$5:$P$107,E$16)</f>
        <v>0</v>
      </c>
      <c r="F20" s="39" t="n">
        <f aca="false">COUNTIFS(Registru!$B$5:$B$107,$A20,Registru!$P$5:$P$107,F$16)</f>
        <v>0</v>
      </c>
      <c r="G20" s="39" t="n">
        <f aca="false">COUNTIFS(Registru!$B$5:$B$107,$A20,Registru!$P$5:$P$107,G$16)</f>
        <v>0</v>
      </c>
      <c r="H20" s="39" t="n">
        <f aca="false">COUNTIFS(Registru!$B$5:$B$107,$A20,Registru!$P$5:$P$107,H$16)</f>
        <v>0</v>
      </c>
      <c r="I20" s="39" t="n">
        <f aca="false">COUNTIFS(Registru!$B$5:$B$107,$A20,Registru!$P$5:$P$107,I$16)</f>
        <v>25</v>
      </c>
      <c r="J20" s="40" t="n">
        <f aca="false">SUM(B20:I20)</f>
        <v>25</v>
      </c>
      <c r="K20" s="41" t="n">
        <f aca="false">IF(J20=0,"",(B20+C20)/J20)</f>
        <v>0</v>
      </c>
    </row>
    <row r="21" customFormat="false" ht="15" hidden="false" customHeight="false" outlineLevel="0" collapsed="false">
      <c r="A21" s="12" t="s">
        <v>96</v>
      </c>
      <c r="B21" s="39" t="n">
        <f aca="false">COUNTIFS(Registru!$B$5:$B$107,$A21,Registru!$P$5:$P$107,B$16)</f>
        <v>0</v>
      </c>
      <c r="C21" s="39" t="n">
        <f aca="false">COUNTIFS(Registru!$B$5:$B$107,$A21,Registru!$P$5:$P$107,C$16)</f>
        <v>0</v>
      </c>
      <c r="D21" s="39" t="n">
        <f aca="false">COUNTIFS(Registru!$B$5:$B$107,$A21,Registru!$P$5:$P$107,D$16)</f>
        <v>0</v>
      </c>
      <c r="E21" s="39" t="n">
        <f aca="false">COUNTIFS(Registru!$B$5:$B$107,$A21,Registru!$P$5:$P$107,E$16)</f>
        <v>0</v>
      </c>
      <c r="F21" s="39" t="n">
        <f aca="false">COUNTIFS(Registru!$B$5:$B$107,$A21,Registru!$P$5:$P$107,F$16)</f>
        <v>0</v>
      </c>
      <c r="G21" s="39" t="n">
        <f aca="false">COUNTIFS(Registru!$B$5:$B$107,$A21,Registru!$P$5:$P$107,G$16)</f>
        <v>0</v>
      </c>
      <c r="H21" s="39" t="n">
        <f aca="false">COUNTIFS(Registru!$B$5:$B$107,$A21,Registru!$P$5:$P$107,H$16)</f>
        <v>0</v>
      </c>
      <c r="I21" s="39" t="n">
        <f aca="false">COUNTIFS(Registru!$B$5:$B$107,$A21,Registru!$P$5:$P$107,I$16)</f>
        <v>8</v>
      </c>
      <c r="J21" s="40" t="n">
        <f aca="false">SUM(B21:I21)</f>
        <v>8</v>
      </c>
      <c r="K21" s="41" t="n">
        <f aca="false">IF(J21=0,"",(B21+C21)/J21)</f>
        <v>0</v>
      </c>
    </row>
    <row r="22" customFormat="false" ht="15" hidden="false" customHeight="false" outlineLevel="0" collapsed="false">
      <c r="A22" s="12" t="s">
        <v>102</v>
      </c>
      <c r="B22" s="39" t="n">
        <f aca="false">COUNTIFS(Registru!$B$5:$B$107,$A22,Registru!$P$5:$P$107,B$16)</f>
        <v>0</v>
      </c>
      <c r="C22" s="39" t="n">
        <f aca="false">COUNTIFS(Registru!$B$5:$B$107,$A22,Registru!$P$5:$P$107,C$16)</f>
        <v>0</v>
      </c>
      <c r="D22" s="39" t="n">
        <f aca="false">COUNTIFS(Registru!$B$5:$B$107,$A22,Registru!$P$5:$P$107,D$16)</f>
        <v>0</v>
      </c>
      <c r="E22" s="39" t="n">
        <f aca="false">COUNTIFS(Registru!$B$5:$B$107,$A22,Registru!$P$5:$P$107,E$16)</f>
        <v>0</v>
      </c>
      <c r="F22" s="39" t="n">
        <f aca="false">COUNTIFS(Registru!$B$5:$B$107,$A22,Registru!$P$5:$P$107,F$16)</f>
        <v>0</v>
      </c>
      <c r="G22" s="39" t="n">
        <f aca="false">COUNTIFS(Registru!$B$5:$B$107,$A22,Registru!$P$5:$P$107,G$16)</f>
        <v>0</v>
      </c>
      <c r="H22" s="39" t="n">
        <f aca="false">COUNTIFS(Registru!$B$5:$B$107,$A22,Registru!$P$5:$P$107,H$16)</f>
        <v>0</v>
      </c>
      <c r="I22" s="39" t="n">
        <f aca="false">COUNTIFS(Registru!$B$5:$B$107,$A22,Registru!$P$5:$P$107,I$16)</f>
        <v>7</v>
      </c>
      <c r="J22" s="40" t="n">
        <f aca="false">SUM(B22:I22)</f>
        <v>7</v>
      </c>
      <c r="K22" s="41" t="n">
        <f aca="false">IF(J22=0,"",(B22+C22)/J22)</f>
        <v>0</v>
      </c>
    </row>
    <row r="23" customFormat="false" ht="15" hidden="false" customHeight="false" outlineLevel="0" collapsed="false">
      <c r="A23" s="12" t="s">
        <v>146</v>
      </c>
      <c r="B23" s="39" t="n">
        <f aca="false">COUNTIFS(Registru!$B$5:$B$107,$A23,Registru!$P$5:$P$107,B$16)</f>
        <v>0</v>
      </c>
      <c r="C23" s="39" t="n">
        <f aca="false">COUNTIFS(Registru!$B$5:$B$107,$A23,Registru!$P$5:$P$107,C$16)</f>
        <v>0</v>
      </c>
      <c r="D23" s="39" t="n">
        <f aca="false">COUNTIFS(Registru!$B$5:$B$107,$A23,Registru!$P$5:$P$107,D$16)</f>
        <v>0</v>
      </c>
      <c r="E23" s="39" t="n">
        <f aca="false">COUNTIFS(Registru!$B$5:$B$107,$A23,Registru!$P$5:$P$107,E$16)</f>
        <v>0</v>
      </c>
      <c r="F23" s="39" t="n">
        <f aca="false">COUNTIFS(Registru!$B$5:$B$107,$A23,Registru!$P$5:$P$107,F$16)</f>
        <v>0</v>
      </c>
      <c r="G23" s="39" t="n">
        <f aca="false">COUNTIFS(Registru!$B$5:$B$107,$A23,Registru!$P$5:$P$107,G$16)</f>
        <v>0</v>
      </c>
      <c r="H23" s="39" t="n">
        <f aca="false">COUNTIFS(Registru!$B$5:$B$107,$A23,Registru!$P$5:$P$107,H$16)</f>
        <v>0</v>
      </c>
      <c r="I23" s="39" t="n">
        <f aca="false">COUNTIFS(Registru!$B$5:$B$107,$A23,Registru!$P$5:$P$107,I$16)</f>
        <v>11</v>
      </c>
      <c r="J23" s="40" t="n">
        <f aca="false">SUM(B23:I23)</f>
        <v>11</v>
      </c>
      <c r="K23" s="41" t="n">
        <f aca="false">IF(J23=0,"",(B23+C23)/J23)</f>
        <v>0</v>
      </c>
    </row>
    <row r="24" customFormat="false" ht="15" hidden="false" customHeight="false" outlineLevel="0" collapsed="false">
      <c r="A24" s="12" t="s">
        <v>147</v>
      </c>
      <c r="B24" s="39" t="n">
        <f aca="false">COUNTIFS(Registru!$B$5:$B$107,$A24,Registru!$P$5:$P$107,B$16)</f>
        <v>0</v>
      </c>
      <c r="C24" s="39" t="n">
        <f aca="false">COUNTIFS(Registru!$B$5:$B$107,$A24,Registru!$P$5:$P$107,C$16)</f>
        <v>0</v>
      </c>
      <c r="D24" s="39" t="n">
        <f aca="false">COUNTIFS(Registru!$B$5:$B$107,$A24,Registru!$P$5:$P$107,D$16)</f>
        <v>0</v>
      </c>
      <c r="E24" s="39" t="n">
        <f aca="false">COUNTIFS(Registru!$B$5:$B$107,$A24,Registru!$P$5:$P$107,E$16)</f>
        <v>0</v>
      </c>
      <c r="F24" s="39" t="n">
        <f aca="false">COUNTIFS(Registru!$B$5:$B$107,$A24,Registru!$P$5:$P$107,F$16)</f>
        <v>0</v>
      </c>
      <c r="G24" s="39" t="n">
        <f aca="false">COUNTIFS(Registru!$B$5:$B$107,$A24,Registru!$P$5:$P$107,G$16)</f>
        <v>0</v>
      </c>
      <c r="H24" s="39" t="n">
        <f aca="false">COUNTIFS(Registru!$B$5:$B$107,$A24,Registru!$P$5:$P$107,H$16)</f>
        <v>17</v>
      </c>
      <c r="I24" s="39" t="n">
        <f aca="false">COUNTIFS(Registru!$B$5:$B$107,$A24,Registru!$P$5:$P$107,I$16)</f>
        <v>1</v>
      </c>
      <c r="J24" s="40" t="n">
        <f aca="false">SUM(B24:I24)</f>
        <v>18</v>
      </c>
      <c r="K24" s="41" t="n">
        <f aca="false">IF(J24=0,"",(B24+C24)/J24)</f>
        <v>0</v>
      </c>
    </row>
    <row r="25" customFormat="false" ht="15" hidden="false" customHeight="false" outlineLevel="0" collapsed="false">
      <c r="A25" s="24" t="s">
        <v>144</v>
      </c>
      <c r="B25" s="40" t="n">
        <f aca="false">SUM(B17:B24)</f>
        <v>0</v>
      </c>
      <c r="C25" s="40" t="n">
        <f aca="false">SUM(C17:C24)</f>
        <v>0</v>
      </c>
      <c r="D25" s="40" t="n">
        <f aca="false">SUM(D17:D24)</f>
        <v>0</v>
      </c>
      <c r="E25" s="40" t="n">
        <f aca="false">SUM(E17:E24)</f>
        <v>0</v>
      </c>
      <c r="F25" s="40" t="n">
        <f aca="false">SUM(F17:F24)</f>
        <v>0</v>
      </c>
      <c r="G25" s="40" t="n">
        <f aca="false">SUM(G17:G24)</f>
        <v>0</v>
      </c>
      <c r="H25" s="40" t="n">
        <f aca="false">SUM(H17:H24)</f>
        <v>17</v>
      </c>
      <c r="I25" s="40" t="n">
        <f aca="false">SUM(I17:I24)</f>
        <v>71</v>
      </c>
      <c r="J25" s="40" t="n">
        <f aca="false">SUM(J17:J24)</f>
        <v>88</v>
      </c>
      <c r="K25" s="42" t="n">
        <f aca="false">IF(J25=0,"",(B25+C25)/J25)</f>
        <v>0</v>
      </c>
    </row>
    <row r="27" customFormat="false" ht="15" hidden="false" customHeight="false" outlineLevel="0" collapsed="false">
      <c r="A27" s="28" t="s">
        <v>148</v>
      </c>
    </row>
    <row r="28" customFormat="false" ht="30" hidden="false" customHeight="true" outlineLevel="0" collapsed="false">
      <c r="A28" s="29" t="s">
        <v>149</v>
      </c>
      <c r="B28" s="30" t="s">
        <v>136</v>
      </c>
      <c r="C28" s="31" t="s">
        <v>137</v>
      </c>
      <c r="D28" s="32" t="s">
        <v>138</v>
      </c>
      <c r="E28" s="33" t="s">
        <v>139</v>
      </c>
      <c r="F28" s="34" t="s">
        <v>140</v>
      </c>
      <c r="G28" s="35" t="s">
        <v>141</v>
      </c>
      <c r="H28" s="36" t="s">
        <v>142</v>
      </c>
      <c r="I28" s="37" t="s">
        <v>143</v>
      </c>
      <c r="J28" s="38" t="s">
        <v>144</v>
      </c>
      <c r="K28" s="38" t="s">
        <v>145</v>
      </c>
    </row>
    <row r="29" customFormat="false" ht="15" hidden="false" customHeight="false" outlineLevel="0" collapsed="false">
      <c r="A29" s="12" t="s">
        <v>64</v>
      </c>
      <c r="B29" s="39" t="n">
        <f aca="false">COUNTIFS(Registru!$G$5:$G$107,$A29,Registru!$P$5:$P$107,B$28)</f>
        <v>0</v>
      </c>
      <c r="C29" s="39" t="n">
        <f aca="false">COUNTIFS(Registru!$G$5:$G$107,$A29,Registru!$P$5:$P$107,C$28)</f>
        <v>0</v>
      </c>
      <c r="D29" s="39" t="n">
        <f aca="false">COUNTIFS(Registru!$G$5:$G$107,$A29,Registru!$P$5:$P$107,D$28)</f>
        <v>0</v>
      </c>
      <c r="E29" s="39" t="n">
        <f aca="false">COUNTIFS(Registru!$G$5:$G$107,$A29,Registru!$P$5:$P$107,E$28)</f>
        <v>0</v>
      </c>
      <c r="F29" s="39" t="n">
        <f aca="false">COUNTIFS(Registru!$G$5:$G$107,$A29,Registru!$P$5:$P$107,F$28)</f>
        <v>0</v>
      </c>
      <c r="G29" s="39" t="n">
        <f aca="false">COUNTIFS(Registru!$G$5:$G$107,$A29,Registru!$P$5:$P$107,G$28)</f>
        <v>0</v>
      </c>
      <c r="H29" s="39" t="n">
        <f aca="false">COUNTIFS(Registru!$G$5:$G$107,$A29,Registru!$P$5:$P$107,H$28)</f>
        <v>11</v>
      </c>
      <c r="I29" s="39" t="n">
        <f aca="false">COUNTIFS(Registru!$G$5:$G$107,$A29,Registru!$P$5:$P$107,I$28)</f>
        <v>29</v>
      </c>
      <c r="J29" s="40" t="n">
        <f aca="false">SUM(B29:I29)</f>
        <v>40</v>
      </c>
      <c r="K29" s="41" t="n">
        <f aca="false">IF(J29=0,"",(B29+C29)/J29)</f>
        <v>0</v>
      </c>
    </row>
    <row r="30" customFormat="false" ht="15" hidden="false" customHeight="false" outlineLevel="0" collapsed="false">
      <c r="A30" s="12" t="s">
        <v>150</v>
      </c>
      <c r="B30" s="39" t="n">
        <f aca="false">COUNTIFS(Registru!$G$5:$G$107,$A30,Registru!$P$5:$P$107,B$28)</f>
        <v>0</v>
      </c>
      <c r="C30" s="39" t="n">
        <f aca="false">COUNTIFS(Registru!$G$5:$G$107,$A30,Registru!$P$5:$P$107,C$28)</f>
        <v>0</v>
      </c>
      <c r="D30" s="39" t="n">
        <f aca="false">COUNTIFS(Registru!$G$5:$G$107,$A30,Registru!$P$5:$P$107,D$28)</f>
        <v>0</v>
      </c>
      <c r="E30" s="39" t="n">
        <f aca="false">COUNTIFS(Registru!$G$5:$G$107,$A30,Registru!$P$5:$P$107,E$28)</f>
        <v>0</v>
      </c>
      <c r="F30" s="39" t="n">
        <f aca="false">COUNTIFS(Registru!$G$5:$G$107,$A30,Registru!$P$5:$P$107,F$28)</f>
        <v>0</v>
      </c>
      <c r="G30" s="39" t="n">
        <f aca="false">COUNTIFS(Registru!$G$5:$G$107,$A30,Registru!$P$5:$P$107,G$28)</f>
        <v>0</v>
      </c>
      <c r="H30" s="39" t="n">
        <f aca="false">COUNTIFS(Registru!$G$5:$G$107,$A30,Registru!$P$5:$P$107,H$28)</f>
        <v>5</v>
      </c>
      <c r="I30" s="39" t="n">
        <f aca="false">COUNTIFS(Registru!$G$5:$G$107,$A30,Registru!$P$5:$P$107,I$28)</f>
        <v>23</v>
      </c>
      <c r="J30" s="40" t="n">
        <f aca="false">SUM(B30:I30)</f>
        <v>28</v>
      </c>
      <c r="K30" s="41" t="n">
        <f aca="false">IF(J30=0,"",(B30+C30)/J30)</f>
        <v>0</v>
      </c>
    </row>
    <row r="31" customFormat="false" ht="15" hidden="false" customHeight="false" outlineLevel="0" collapsed="false">
      <c r="A31" s="12" t="s">
        <v>100</v>
      </c>
      <c r="B31" s="39" t="n">
        <f aca="false">COUNTIFS(Registru!$G$5:$G$107,$A31,Registru!$P$5:$P$107,B$28)</f>
        <v>0</v>
      </c>
      <c r="C31" s="39" t="n">
        <f aca="false">COUNTIFS(Registru!$G$5:$G$107,$A31,Registru!$P$5:$P$107,C$28)</f>
        <v>0</v>
      </c>
      <c r="D31" s="39" t="n">
        <f aca="false">COUNTIFS(Registru!$G$5:$G$107,$A31,Registru!$P$5:$P$107,D$28)</f>
        <v>0</v>
      </c>
      <c r="E31" s="39" t="n">
        <f aca="false">COUNTIFS(Registru!$G$5:$G$107,$A31,Registru!$P$5:$P$107,E$28)</f>
        <v>0</v>
      </c>
      <c r="F31" s="39" t="n">
        <f aca="false">COUNTIFS(Registru!$G$5:$G$107,$A31,Registru!$P$5:$P$107,F$28)</f>
        <v>0</v>
      </c>
      <c r="G31" s="39" t="n">
        <f aca="false">COUNTIFS(Registru!$G$5:$G$107,$A31,Registru!$P$5:$P$107,G$28)</f>
        <v>0</v>
      </c>
      <c r="H31" s="39" t="n">
        <f aca="false">COUNTIFS(Registru!$G$5:$G$107,$A31,Registru!$P$5:$P$107,H$28)</f>
        <v>1</v>
      </c>
      <c r="I31" s="39" t="n">
        <f aca="false">COUNTIFS(Registru!$G$5:$G$107,$A31,Registru!$P$5:$P$107,I$28)</f>
        <v>17</v>
      </c>
      <c r="J31" s="40" t="n">
        <f aca="false">SUM(B31:I31)</f>
        <v>18</v>
      </c>
      <c r="K31" s="41" t="n">
        <f aca="false">IF(J31=0,"",(B31+C31)/J31)</f>
        <v>0</v>
      </c>
    </row>
    <row r="32" customFormat="false" ht="15" hidden="false" customHeight="false" outlineLevel="0" collapsed="false">
      <c r="A32" s="12" t="s">
        <v>151</v>
      </c>
      <c r="B32" s="39" t="n">
        <f aca="false">COUNTIFS(Registru!$G$5:$G$107,$A32,Registru!$P$5:$P$107,B$28)</f>
        <v>0</v>
      </c>
      <c r="C32" s="39" t="n">
        <f aca="false">COUNTIFS(Registru!$G$5:$G$107,$A32,Registru!$P$5:$P$107,C$28)</f>
        <v>0</v>
      </c>
      <c r="D32" s="39" t="n">
        <f aca="false">COUNTIFS(Registru!$G$5:$G$107,$A32,Registru!$P$5:$P$107,D$28)</f>
        <v>0</v>
      </c>
      <c r="E32" s="39" t="n">
        <f aca="false">COUNTIFS(Registru!$G$5:$G$107,$A32,Registru!$P$5:$P$107,E$28)</f>
        <v>0</v>
      </c>
      <c r="F32" s="39" t="n">
        <f aca="false">COUNTIFS(Registru!$G$5:$G$107,$A32,Registru!$P$5:$P$107,F$28)</f>
        <v>0</v>
      </c>
      <c r="G32" s="39" t="n">
        <f aca="false">COUNTIFS(Registru!$G$5:$G$107,$A32,Registru!$P$5:$P$107,G$28)</f>
        <v>0</v>
      </c>
      <c r="H32" s="39" t="n">
        <f aca="false">COUNTIFS(Registru!$G$5:$G$107,$A32,Registru!$P$5:$P$107,H$28)</f>
        <v>0</v>
      </c>
      <c r="I32" s="39" t="n">
        <f aca="false">COUNTIFS(Registru!$G$5:$G$107,$A32,Registru!$P$5:$P$107,I$28)</f>
        <v>2</v>
      </c>
      <c r="J32" s="40" t="n">
        <f aca="false">SUM(B32:I32)</f>
        <v>2</v>
      </c>
      <c r="K32" s="41" t="n">
        <f aca="false">IF(J32=0,"",(B32+C32)/J32)</f>
        <v>0</v>
      </c>
    </row>
    <row r="33" customFormat="false" ht="15" hidden="false" customHeight="false" outlineLevel="0" collapsed="false">
      <c r="A33" s="24" t="s">
        <v>144</v>
      </c>
      <c r="B33" s="40" t="n">
        <f aca="false">SUM(B29:B32)</f>
        <v>0</v>
      </c>
      <c r="C33" s="40" t="n">
        <f aca="false">SUM(C29:C32)</f>
        <v>0</v>
      </c>
      <c r="D33" s="40" t="n">
        <f aca="false">SUM(D29:D32)</f>
        <v>0</v>
      </c>
      <c r="E33" s="40" t="n">
        <f aca="false">SUM(E29:E32)</f>
        <v>0</v>
      </c>
      <c r="F33" s="40" t="n">
        <f aca="false">SUM(F29:F32)</f>
        <v>0</v>
      </c>
      <c r="G33" s="40" t="n">
        <f aca="false">SUM(G29:G32)</f>
        <v>0</v>
      </c>
      <c r="H33" s="40" t="n">
        <f aca="false">SUM(H29:H32)</f>
        <v>17</v>
      </c>
      <c r="I33" s="40" t="n">
        <f aca="false">SUM(I29:I32)</f>
        <v>71</v>
      </c>
      <c r="J33" s="40" t="n">
        <f aca="false">SUM(J29:J32)</f>
        <v>88</v>
      </c>
      <c r="K33" s="42" t="n">
        <f aca="false">IF(J33=0,"",(B33+C33)/J33)</f>
        <v>0</v>
      </c>
    </row>
    <row r="35" customFormat="false" ht="15" hidden="false" customHeight="false" outlineLevel="0" collapsed="false">
      <c r="A35" s="28" t="s">
        <v>152</v>
      </c>
    </row>
    <row r="36" customFormat="false" ht="30" hidden="false" customHeight="true" outlineLevel="0" collapsed="false">
      <c r="A36" s="29" t="s">
        <v>153</v>
      </c>
      <c r="B36" s="30" t="s">
        <v>136</v>
      </c>
      <c r="C36" s="31" t="s">
        <v>137</v>
      </c>
      <c r="D36" s="32" t="s">
        <v>138</v>
      </c>
      <c r="E36" s="33" t="s">
        <v>139</v>
      </c>
      <c r="F36" s="34" t="s">
        <v>140</v>
      </c>
      <c r="G36" s="35" t="s">
        <v>141</v>
      </c>
      <c r="H36" s="36" t="s">
        <v>142</v>
      </c>
      <c r="I36" s="37" t="s">
        <v>143</v>
      </c>
      <c r="J36" s="38" t="s">
        <v>144</v>
      </c>
      <c r="K36" s="38" t="s">
        <v>145</v>
      </c>
    </row>
    <row r="37" customFormat="false" ht="15" hidden="false" customHeight="false" outlineLevel="0" collapsed="false">
      <c r="A37" s="12" t="s">
        <v>154</v>
      </c>
      <c r="B37" s="39" t="n">
        <f aca="false">COUNTIFS(Registru!$F$5:$F$107,$A37,Registru!$P$5:$P$107,B$36)</f>
        <v>0</v>
      </c>
      <c r="C37" s="39" t="n">
        <f aca="false">COUNTIFS(Registru!$F$5:$F$107,$A37,Registru!$P$5:$P$107,C$36)</f>
        <v>0</v>
      </c>
      <c r="D37" s="39" t="n">
        <f aca="false">COUNTIFS(Registru!$F$5:$F$107,$A37,Registru!$P$5:$P$107,D$36)</f>
        <v>0</v>
      </c>
      <c r="E37" s="39" t="n">
        <f aca="false">COUNTIFS(Registru!$F$5:$F$107,$A37,Registru!$P$5:$P$107,E$36)</f>
        <v>0</v>
      </c>
      <c r="F37" s="39" t="n">
        <f aca="false">COUNTIFS(Registru!$F$5:$F$107,$A37,Registru!$P$5:$P$107,F$36)</f>
        <v>0</v>
      </c>
      <c r="G37" s="39" t="n">
        <f aca="false">COUNTIFS(Registru!$F$5:$F$107,$A37,Registru!$P$5:$P$107,G$36)</f>
        <v>0</v>
      </c>
      <c r="H37" s="39" t="n">
        <f aca="false">COUNTIFS(Registru!$F$5:$F$107,$A37,Registru!$P$5:$P$107,H$36)</f>
        <v>6</v>
      </c>
      <c r="I37" s="39" t="n">
        <f aca="false">COUNTIFS(Registru!$F$5:$F$107,$A37,Registru!$P$5:$P$107,I$36)</f>
        <v>10</v>
      </c>
      <c r="J37" s="40" t="n">
        <f aca="false">SUM(B37:I37)</f>
        <v>16</v>
      </c>
      <c r="K37" s="41" t="n">
        <f aca="false">IF(J37=0,"",(B37+C37)/J37)</f>
        <v>0</v>
      </c>
    </row>
    <row r="38" customFormat="false" ht="15" hidden="false" customHeight="false" outlineLevel="0" collapsed="false">
      <c r="A38" s="12" t="s">
        <v>155</v>
      </c>
      <c r="B38" s="39" t="n">
        <f aca="false">COUNTIFS(Registru!$F$5:$F$107,$A38,Registru!$P$5:$P$107,B$36)</f>
        <v>0</v>
      </c>
      <c r="C38" s="39" t="n">
        <f aca="false">COUNTIFS(Registru!$F$5:$F$107,$A38,Registru!$P$5:$P$107,C$36)</f>
        <v>0</v>
      </c>
      <c r="D38" s="39" t="n">
        <f aca="false">COUNTIFS(Registru!$F$5:$F$107,$A38,Registru!$P$5:$P$107,D$36)</f>
        <v>0</v>
      </c>
      <c r="E38" s="39" t="n">
        <f aca="false">COUNTIFS(Registru!$F$5:$F$107,$A38,Registru!$P$5:$P$107,E$36)</f>
        <v>0</v>
      </c>
      <c r="F38" s="39" t="n">
        <f aca="false">COUNTIFS(Registru!$F$5:$F$107,$A38,Registru!$P$5:$P$107,F$36)</f>
        <v>0</v>
      </c>
      <c r="G38" s="39" t="n">
        <f aca="false">COUNTIFS(Registru!$F$5:$F$107,$A38,Registru!$P$5:$P$107,G$36)</f>
        <v>0</v>
      </c>
      <c r="H38" s="39" t="n">
        <f aca="false">COUNTIFS(Registru!$F$5:$F$107,$A38,Registru!$P$5:$P$107,H$36)</f>
        <v>1</v>
      </c>
      <c r="I38" s="39" t="n">
        <f aca="false">COUNTIFS(Registru!$F$5:$F$107,$A38,Registru!$P$5:$P$107,I$36)</f>
        <v>8</v>
      </c>
      <c r="J38" s="40" t="n">
        <f aca="false">SUM(B38:I38)</f>
        <v>9</v>
      </c>
      <c r="K38" s="41" t="n">
        <f aca="false">IF(J38=0,"",(B38+C38)/J38)</f>
        <v>0</v>
      </c>
    </row>
    <row r="39" customFormat="false" ht="15" hidden="false" customHeight="false" outlineLevel="0" collapsed="false">
      <c r="A39" s="12" t="s">
        <v>156</v>
      </c>
      <c r="B39" s="39" t="n">
        <f aca="false">COUNTIFS(Registru!$F$5:$F$107,$A39,Registru!$P$5:$P$107,B$36)</f>
        <v>0</v>
      </c>
      <c r="C39" s="39" t="n">
        <f aca="false">COUNTIFS(Registru!$F$5:$F$107,$A39,Registru!$P$5:$P$107,C$36)</f>
        <v>0</v>
      </c>
      <c r="D39" s="39" t="n">
        <f aca="false">COUNTIFS(Registru!$F$5:$F$107,$A39,Registru!$P$5:$P$107,D$36)</f>
        <v>0</v>
      </c>
      <c r="E39" s="39" t="n">
        <f aca="false">COUNTIFS(Registru!$F$5:$F$107,$A39,Registru!$P$5:$P$107,E$36)</f>
        <v>0</v>
      </c>
      <c r="F39" s="39" t="n">
        <f aca="false">COUNTIFS(Registru!$F$5:$F$107,$A39,Registru!$P$5:$P$107,F$36)</f>
        <v>0</v>
      </c>
      <c r="G39" s="39" t="n">
        <f aca="false">COUNTIFS(Registru!$F$5:$F$107,$A39,Registru!$P$5:$P$107,G$36)</f>
        <v>0</v>
      </c>
      <c r="H39" s="39" t="n">
        <f aca="false">COUNTIFS(Registru!$F$5:$F$107,$A39,Registru!$P$5:$P$107,H$36)</f>
        <v>3</v>
      </c>
      <c r="I39" s="39" t="n">
        <f aca="false">COUNTIFS(Registru!$F$5:$F$107,$A39,Registru!$P$5:$P$107,I$36)</f>
        <v>5</v>
      </c>
      <c r="J39" s="40" t="n">
        <f aca="false">SUM(B39:I39)</f>
        <v>8</v>
      </c>
      <c r="K39" s="41" t="n">
        <f aca="false">IF(J39=0,"",(B39+C39)/J39)</f>
        <v>0</v>
      </c>
    </row>
    <row r="40" customFormat="false" ht="15" hidden="false" customHeight="false" outlineLevel="0" collapsed="false">
      <c r="A40" s="12" t="s">
        <v>157</v>
      </c>
      <c r="B40" s="39" t="n">
        <f aca="false">COUNTIFS(Registru!$F$5:$F$107,$A40,Registru!$P$5:$P$107,B$36)</f>
        <v>0</v>
      </c>
      <c r="C40" s="39" t="n">
        <f aca="false">COUNTIFS(Registru!$F$5:$F$107,$A40,Registru!$P$5:$P$107,C$36)</f>
        <v>0</v>
      </c>
      <c r="D40" s="39" t="n">
        <f aca="false">COUNTIFS(Registru!$F$5:$F$107,$A40,Registru!$P$5:$P$107,D$36)</f>
        <v>0</v>
      </c>
      <c r="E40" s="39" t="n">
        <f aca="false">COUNTIFS(Registru!$F$5:$F$107,$A40,Registru!$P$5:$P$107,E$36)</f>
        <v>0</v>
      </c>
      <c r="F40" s="39" t="n">
        <f aca="false">COUNTIFS(Registru!$F$5:$F$107,$A40,Registru!$P$5:$P$107,F$36)</f>
        <v>0</v>
      </c>
      <c r="G40" s="39" t="n">
        <f aca="false">COUNTIFS(Registru!$F$5:$F$107,$A40,Registru!$P$5:$P$107,G$36)</f>
        <v>0</v>
      </c>
      <c r="H40" s="39" t="n">
        <f aca="false">COUNTIFS(Registru!$F$5:$F$107,$A40,Registru!$P$5:$P$107,H$36)</f>
        <v>0</v>
      </c>
      <c r="I40" s="39" t="n">
        <f aca="false">COUNTIFS(Registru!$F$5:$F$107,$A40,Registru!$P$5:$P$107,I$36)</f>
        <v>5</v>
      </c>
      <c r="J40" s="40" t="n">
        <f aca="false">SUM(B40:I40)</f>
        <v>5</v>
      </c>
      <c r="K40" s="41" t="n">
        <f aca="false">IF(J40=0,"",(B40+C40)/J40)</f>
        <v>0</v>
      </c>
    </row>
    <row r="41" customFormat="false" ht="15" hidden="false" customHeight="false" outlineLevel="0" collapsed="false">
      <c r="A41" s="12" t="s">
        <v>158</v>
      </c>
      <c r="B41" s="39" t="n">
        <f aca="false">COUNTIFS(Registru!$F$5:$F$107,$A41,Registru!$P$5:$P$107,B$36)</f>
        <v>0</v>
      </c>
      <c r="C41" s="39" t="n">
        <f aca="false">COUNTIFS(Registru!$F$5:$F$107,$A41,Registru!$P$5:$P$107,C$36)</f>
        <v>0</v>
      </c>
      <c r="D41" s="39" t="n">
        <f aca="false">COUNTIFS(Registru!$F$5:$F$107,$A41,Registru!$P$5:$P$107,D$36)</f>
        <v>0</v>
      </c>
      <c r="E41" s="39" t="n">
        <f aca="false">COUNTIFS(Registru!$F$5:$F$107,$A41,Registru!$P$5:$P$107,E$36)</f>
        <v>0</v>
      </c>
      <c r="F41" s="39" t="n">
        <f aca="false">COUNTIFS(Registru!$F$5:$F$107,$A41,Registru!$P$5:$P$107,F$36)</f>
        <v>0</v>
      </c>
      <c r="G41" s="39" t="n">
        <f aca="false">COUNTIFS(Registru!$F$5:$F$107,$A41,Registru!$P$5:$P$107,G$36)</f>
        <v>0</v>
      </c>
      <c r="H41" s="39" t="n">
        <f aca="false">COUNTIFS(Registru!$F$5:$F$107,$A41,Registru!$P$5:$P$107,H$36)</f>
        <v>0</v>
      </c>
      <c r="I41" s="39" t="n">
        <f aca="false">COUNTIFS(Registru!$F$5:$F$107,$A41,Registru!$P$5:$P$107,I$36)</f>
        <v>10</v>
      </c>
      <c r="J41" s="40" t="n">
        <f aca="false">SUM(B41:I41)</f>
        <v>10</v>
      </c>
      <c r="K41" s="41" t="n">
        <f aca="false">IF(J41=0,"",(B41+C41)/J41)</f>
        <v>0</v>
      </c>
    </row>
    <row r="42" customFormat="false" ht="15" hidden="false" customHeight="false" outlineLevel="0" collapsed="false">
      <c r="A42" s="12" t="s">
        <v>159</v>
      </c>
      <c r="B42" s="39" t="n">
        <f aca="false">COUNTIFS(Registru!$F$5:$F$107,$A42,Registru!$P$5:$P$107,B$36)</f>
        <v>0</v>
      </c>
      <c r="C42" s="39" t="n">
        <f aca="false">COUNTIFS(Registru!$F$5:$F$107,$A42,Registru!$P$5:$P$107,C$36)</f>
        <v>0</v>
      </c>
      <c r="D42" s="39" t="n">
        <f aca="false">COUNTIFS(Registru!$F$5:$F$107,$A42,Registru!$P$5:$P$107,D$36)</f>
        <v>0</v>
      </c>
      <c r="E42" s="39" t="n">
        <f aca="false">COUNTIFS(Registru!$F$5:$F$107,$A42,Registru!$P$5:$P$107,E$36)</f>
        <v>0</v>
      </c>
      <c r="F42" s="39" t="n">
        <f aca="false">COUNTIFS(Registru!$F$5:$F$107,$A42,Registru!$P$5:$P$107,F$36)</f>
        <v>0</v>
      </c>
      <c r="G42" s="39" t="n">
        <f aca="false">COUNTIFS(Registru!$F$5:$F$107,$A42,Registru!$P$5:$P$107,G$36)</f>
        <v>0</v>
      </c>
      <c r="H42" s="39" t="n">
        <f aca="false">COUNTIFS(Registru!$F$5:$F$107,$A42,Registru!$P$5:$P$107,H$36)</f>
        <v>1</v>
      </c>
      <c r="I42" s="39" t="n">
        <f aca="false">COUNTIFS(Registru!$F$5:$F$107,$A42,Registru!$P$5:$P$107,I$36)</f>
        <v>2</v>
      </c>
      <c r="J42" s="40" t="n">
        <f aca="false">SUM(B42:I42)</f>
        <v>3</v>
      </c>
      <c r="K42" s="41" t="n">
        <f aca="false">IF(J42=0,"",(B42+C42)/J42)</f>
        <v>0</v>
      </c>
    </row>
    <row r="43" customFormat="false" ht="15" hidden="false" customHeight="false" outlineLevel="0" collapsed="false">
      <c r="A43" s="12" t="s">
        <v>160</v>
      </c>
      <c r="B43" s="39" t="n">
        <f aca="false">COUNTIFS(Registru!$F$5:$F$107,$A43,Registru!$P$5:$P$107,B$36)</f>
        <v>0</v>
      </c>
      <c r="C43" s="39" t="n">
        <f aca="false">COUNTIFS(Registru!$F$5:$F$107,$A43,Registru!$P$5:$P$107,C$36)</f>
        <v>0</v>
      </c>
      <c r="D43" s="39" t="n">
        <f aca="false">COUNTIFS(Registru!$F$5:$F$107,$A43,Registru!$P$5:$P$107,D$36)</f>
        <v>0</v>
      </c>
      <c r="E43" s="39" t="n">
        <f aca="false">COUNTIFS(Registru!$F$5:$F$107,$A43,Registru!$P$5:$P$107,E$36)</f>
        <v>0</v>
      </c>
      <c r="F43" s="39" t="n">
        <f aca="false">COUNTIFS(Registru!$F$5:$F$107,$A43,Registru!$P$5:$P$107,F$36)</f>
        <v>0</v>
      </c>
      <c r="G43" s="39" t="n">
        <f aca="false">COUNTIFS(Registru!$F$5:$F$107,$A43,Registru!$P$5:$P$107,G$36)</f>
        <v>0</v>
      </c>
      <c r="H43" s="39" t="n">
        <f aca="false">COUNTIFS(Registru!$F$5:$F$107,$A43,Registru!$P$5:$P$107,H$36)</f>
        <v>2</v>
      </c>
      <c r="I43" s="39" t="n">
        <f aca="false">COUNTIFS(Registru!$F$5:$F$107,$A43,Registru!$P$5:$P$107,I$36)</f>
        <v>3</v>
      </c>
      <c r="J43" s="40" t="n">
        <f aca="false">SUM(B43:I43)</f>
        <v>5</v>
      </c>
      <c r="K43" s="41" t="n">
        <f aca="false">IF(J43=0,"",(B43+C43)/J43)</f>
        <v>0</v>
      </c>
    </row>
    <row r="44" customFormat="false" ht="15" hidden="false" customHeight="false" outlineLevel="0" collapsed="false">
      <c r="A44" s="12" t="s">
        <v>161</v>
      </c>
      <c r="B44" s="39" t="n">
        <f aca="false">COUNTIFS(Registru!$F$5:$F$107,$A44,Registru!$P$5:$P$107,B$36)</f>
        <v>0</v>
      </c>
      <c r="C44" s="39" t="n">
        <f aca="false">COUNTIFS(Registru!$F$5:$F$107,$A44,Registru!$P$5:$P$107,C$36)</f>
        <v>0</v>
      </c>
      <c r="D44" s="39" t="n">
        <f aca="false">COUNTIFS(Registru!$F$5:$F$107,$A44,Registru!$P$5:$P$107,D$36)</f>
        <v>0</v>
      </c>
      <c r="E44" s="39" t="n">
        <f aca="false">COUNTIFS(Registru!$F$5:$F$107,$A44,Registru!$P$5:$P$107,E$36)</f>
        <v>0</v>
      </c>
      <c r="F44" s="39" t="n">
        <f aca="false">COUNTIFS(Registru!$F$5:$F$107,$A44,Registru!$P$5:$P$107,F$36)</f>
        <v>0</v>
      </c>
      <c r="G44" s="39" t="n">
        <f aca="false">COUNTIFS(Registru!$F$5:$F$107,$A44,Registru!$P$5:$P$107,G$36)</f>
        <v>0</v>
      </c>
      <c r="H44" s="39" t="n">
        <f aca="false">COUNTIFS(Registru!$F$5:$F$107,$A44,Registru!$P$5:$P$107,H$36)</f>
        <v>0</v>
      </c>
      <c r="I44" s="39" t="n">
        <f aca="false">COUNTIFS(Registru!$F$5:$F$107,$A44,Registru!$P$5:$P$107,I$36)</f>
        <v>13</v>
      </c>
      <c r="J44" s="40" t="n">
        <f aca="false">SUM(B44:I44)</f>
        <v>13</v>
      </c>
      <c r="K44" s="41" t="n">
        <f aca="false">IF(J44=0,"",(B44+C44)/J44)</f>
        <v>0</v>
      </c>
    </row>
    <row r="45" customFormat="false" ht="15" hidden="false" customHeight="false" outlineLevel="0" collapsed="false">
      <c r="A45" s="12" t="s">
        <v>162</v>
      </c>
      <c r="B45" s="39" t="n">
        <f aca="false">COUNTIFS(Registru!$F$5:$F$107,$A45,Registru!$P$5:$P$107,B$36)</f>
        <v>0</v>
      </c>
      <c r="C45" s="39" t="n">
        <f aca="false">COUNTIFS(Registru!$F$5:$F$107,$A45,Registru!$P$5:$P$107,C$36)</f>
        <v>0</v>
      </c>
      <c r="D45" s="39" t="n">
        <f aca="false">COUNTIFS(Registru!$F$5:$F$107,$A45,Registru!$P$5:$P$107,D$36)</f>
        <v>0</v>
      </c>
      <c r="E45" s="39" t="n">
        <f aca="false">COUNTIFS(Registru!$F$5:$F$107,$A45,Registru!$P$5:$P$107,E$36)</f>
        <v>0</v>
      </c>
      <c r="F45" s="39" t="n">
        <f aca="false">COUNTIFS(Registru!$F$5:$F$107,$A45,Registru!$P$5:$P$107,F$36)</f>
        <v>0</v>
      </c>
      <c r="G45" s="39" t="n">
        <f aca="false">COUNTIFS(Registru!$F$5:$F$107,$A45,Registru!$P$5:$P$107,G$36)</f>
        <v>0</v>
      </c>
      <c r="H45" s="39" t="n">
        <f aca="false">COUNTIFS(Registru!$F$5:$F$107,$A45,Registru!$P$5:$P$107,H$36)</f>
        <v>1</v>
      </c>
      <c r="I45" s="39" t="n">
        <f aca="false">COUNTIFS(Registru!$F$5:$F$107,$A45,Registru!$P$5:$P$107,I$36)</f>
        <v>8</v>
      </c>
      <c r="J45" s="40" t="n">
        <f aca="false">SUM(B45:I45)</f>
        <v>9</v>
      </c>
      <c r="K45" s="41" t="n">
        <f aca="false">IF(J45=0,"",(B45+C45)/J45)</f>
        <v>0</v>
      </c>
    </row>
    <row r="46" customFormat="false" ht="15" hidden="false" customHeight="false" outlineLevel="0" collapsed="false">
      <c r="A46" s="12" t="s">
        <v>163</v>
      </c>
      <c r="B46" s="39" t="n">
        <f aca="false">COUNTIFS(Registru!$F$5:$F$107,$A46,Registru!$P$5:$P$107,B$36)</f>
        <v>0</v>
      </c>
      <c r="C46" s="39" t="n">
        <f aca="false">COUNTIFS(Registru!$F$5:$F$107,$A46,Registru!$P$5:$P$107,C$36)</f>
        <v>0</v>
      </c>
      <c r="D46" s="39" t="n">
        <f aca="false">COUNTIFS(Registru!$F$5:$F$107,$A46,Registru!$P$5:$P$107,D$36)</f>
        <v>0</v>
      </c>
      <c r="E46" s="39" t="n">
        <f aca="false">COUNTIFS(Registru!$F$5:$F$107,$A46,Registru!$P$5:$P$107,E$36)</f>
        <v>0</v>
      </c>
      <c r="F46" s="39" t="n">
        <f aca="false">COUNTIFS(Registru!$F$5:$F$107,$A46,Registru!$P$5:$P$107,F$36)</f>
        <v>0</v>
      </c>
      <c r="G46" s="39" t="n">
        <f aca="false">COUNTIFS(Registru!$F$5:$F$107,$A46,Registru!$P$5:$P$107,G$36)</f>
        <v>0</v>
      </c>
      <c r="H46" s="39" t="n">
        <f aca="false">COUNTIFS(Registru!$F$5:$F$107,$A46,Registru!$P$5:$P$107,H$36)</f>
        <v>1</v>
      </c>
      <c r="I46" s="39" t="n">
        <f aca="false">COUNTIFS(Registru!$F$5:$F$107,$A46,Registru!$P$5:$P$107,I$36)</f>
        <v>1</v>
      </c>
      <c r="J46" s="40" t="n">
        <f aca="false">SUM(B46:I46)</f>
        <v>2</v>
      </c>
      <c r="K46" s="41" t="n">
        <f aca="false">IF(J46=0,"",(B46+C46)/J46)</f>
        <v>0</v>
      </c>
    </row>
    <row r="47" customFormat="false" ht="15" hidden="false" customHeight="false" outlineLevel="0" collapsed="false">
      <c r="A47" s="12" t="s">
        <v>164</v>
      </c>
      <c r="B47" s="39" t="n">
        <f aca="false">COUNTIFS(Registru!$F$5:$F$107,$A47,Registru!$P$5:$P$107,B$36)</f>
        <v>0</v>
      </c>
      <c r="C47" s="39" t="n">
        <f aca="false">COUNTIFS(Registru!$F$5:$F$107,$A47,Registru!$P$5:$P$107,C$36)</f>
        <v>0</v>
      </c>
      <c r="D47" s="39" t="n">
        <f aca="false">COUNTIFS(Registru!$F$5:$F$107,$A47,Registru!$P$5:$P$107,D$36)</f>
        <v>0</v>
      </c>
      <c r="E47" s="39" t="n">
        <f aca="false">COUNTIFS(Registru!$F$5:$F$107,$A47,Registru!$P$5:$P$107,E$36)</f>
        <v>0</v>
      </c>
      <c r="F47" s="39" t="n">
        <f aca="false">COUNTIFS(Registru!$F$5:$F$107,$A47,Registru!$P$5:$P$107,F$36)</f>
        <v>0</v>
      </c>
      <c r="G47" s="39" t="n">
        <f aca="false">COUNTIFS(Registru!$F$5:$F$107,$A47,Registru!$P$5:$P$107,G$36)</f>
        <v>0</v>
      </c>
      <c r="H47" s="39" t="n">
        <f aca="false">COUNTIFS(Registru!$F$5:$F$107,$A47,Registru!$P$5:$P$107,H$36)</f>
        <v>0</v>
      </c>
      <c r="I47" s="39" t="n">
        <f aca="false">COUNTIFS(Registru!$F$5:$F$107,$A47,Registru!$P$5:$P$107,I$36)</f>
        <v>1</v>
      </c>
      <c r="J47" s="40" t="n">
        <f aca="false">SUM(B47:I47)</f>
        <v>1</v>
      </c>
      <c r="K47" s="41" t="n">
        <f aca="false">IF(J47=0,"",(B47+C47)/J47)</f>
        <v>0</v>
      </c>
    </row>
    <row r="48" customFormat="false" ht="15" hidden="false" customHeight="false" outlineLevel="0" collapsed="false">
      <c r="A48" s="12" t="s">
        <v>165</v>
      </c>
      <c r="B48" s="39" t="n">
        <f aca="false">COUNTIFS(Registru!$F$5:$F$107,$A48,Registru!$P$5:$P$107,B$36)</f>
        <v>0</v>
      </c>
      <c r="C48" s="39" t="n">
        <f aca="false">COUNTIFS(Registru!$F$5:$F$107,$A48,Registru!$P$5:$P$107,C$36)</f>
        <v>0</v>
      </c>
      <c r="D48" s="39" t="n">
        <f aca="false">COUNTIFS(Registru!$F$5:$F$107,$A48,Registru!$P$5:$P$107,D$36)</f>
        <v>0</v>
      </c>
      <c r="E48" s="39" t="n">
        <f aca="false">COUNTIFS(Registru!$F$5:$F$107,$A48,Registru!$P$5:$P$107,E$36)</f>
        <v>0</v>
      </c>
      <c r="F48" s="39" t="n">
        <f aca="false">COUNTIFS(Registru!$F$5:$F$107,$A48,Registru!$P$5:$P$107,F$36)</f>
        <v>0</v>
      </c>
      <c r="G48" s="39" t="n">
        <f aca="false">COUNTIFS(Registru!$F$5:$F$107,$A48,Registru!$P$5:$P$107,G$36)</f>
        <v>0</v>
      </c>
      <c r="H48" s="39" t="n">
        <f aca="false">COUNTIFS(Registru!$F$5:$F$107,$A48,Registru!$P$5:$P$107,H$36)</f>
        <v>0</v>
      </c>
      <c r="I48" s="39" t="n">
        <f aca="false">COUNTIFS(Registru!$F$5:$F$107,$A48,Registru!$P$5:$P$107,I$36)</f>
        <v>3</v>
      </c>
      <c r="J48" s="40" t="n">
        <f aca="false">SUM(B48:I48)</f>
        <v>3</v>
      </c>
      <c r="K48" s="41" t="n">
        <f aca="false">IF(J48=0,"",(B48+C48)/J48)</f>
        <v>0</v>
      </c>
    </row>
    <row r="49" customFormat="false" ht="15" hidden="false" customHeight="false" outlineLevel="0" collapsed="false">
      <c r="A49" s="12" t="s">
        <v>166</v>
      </c>
      <c r="B49" s="39" t="n">
        <f aca="false">COUNTIFS(Registru!$F$5:$F$107,$A49,Registru!$P$5:$P$107,B$36)</f>
        <v>0</v>
      </c>
      <c r="C49" s="39" t="n">
        <f aca="false">COUNTIFS(Registru!$F$5:$F$107,$A49,Registru!$P$5:$P$107,C$36)</f>
        <v>0</v>
      </c>
      <c r="D49" s="39" t="n">
        <f aca="false">COUNTIFS(Registru!$F$5:$F$107,$A49,Registru!$P$5:$P$107,D$36)</f>
        <v>0</v>
      </c>
      <c r="E49" s="39" t="n">
        <f aca="false">COUNTIFS(Registru!$F$5:$F$107,$A49,Registru!$P$5:$P$107,E$36)</f>
        <v>0</v>
      </c>
      <c r="F49" s="39" t="n">
        <f aca="false">COUNTIFS(Registru!$F$5:$F$107,$A49,Registru!$P$5:$P$107,F$36)</f>
        <v>0</v>
      </c>
      <c r="G49" s="39" t="n">
        <f aca="false">COUNTIFS(Registru!$F$5:$F$107,$A49,Registru!$P$5:$P$107,G$36)</f>
        <v>0</v>
      </c>
      <c r="H49" s="39" t="n">
        <f aca="false">COUNTIFS(Registru!$F$5:$F$107,$A49,Registru!$P$5:$P$107,H$36)</f>
        <v>0</v>
      </c>
      <c r="I49" s="39" t="n">
        <f aca="false">COUNTIFS(Registru!$F$5:$F$107,$A49,Registru!$P$5:$P$107,I$36)</f>
        <v>1</v>
      </c>
      <c r="J49" s="40" t="n">
        <f aca="false">SUM(B49:I49)</f>
        <v>1</v>
      </c>
      <c r="K49" s="41" t="n">
        <f aca="false">IF(J49=0,"",(B49+C49)/J49)</f>
        <v>0</v>
      </c>
    </row>
    <row r="50" customFormat="false" ht="15" hidden="false" customHeight="false" outlineLevel="0" collapsed="false">
      <c r="A50" s="12" t="s">
        <v>167</v>
      </c>
      <c r="B50" s="39" t="n">
        <f aca="false">COUNTIFS(Registru!$F$5:$F$107,$A50,Registru!$P$5:$P$107,B$36)</f>
        <v>0</v>
      </c>
      <c r="C50" s="39" t="n">
        <f aca="false">COUNTIFS(Registru!$F$5:$F$107,$A50,Registru!$P$5:$P$107,C$36)</f>
        <v>0</v>
      </c>
      <c r="D50" s="39" t="n">
        <f aca="false">COUNTIFS(Registru!$F$5:$F$107,$A50,Registru!$P$5:$P$107,D$36)</f>
        <v>0</v>
      </c>
      <c r="E50" s="39" t="n">
        <f aca="false">COUNTIFS(Registru!$F$5:$F$107,$A50,Registru!$P$5:$P$107,E$36)</f>
        <v>0</v>
      </c>
      <c r="F50" s="39" t="n">
        <f aca="false">COUNTIFS(Registru!$F$5:$F$107,$A50,Registru!$P$5:$P$107,F$36)</f>
        <v>0</v>
      </c>
      <c r="G50" s="39" t="n">
        <f aca="false">COUNTIFS(Registru!$F$5:$F$107,$A50,Registru!$P$5:$P$107,G$36)</f>
        <v>0</v>
      </c>
      <c r="H50" s="39" t="n">
        <f aca="false">COUNTIFS(Registru!$F$5:$F$107,$A50,Registru!$P$5:$P$107,H$36)</f>
        <v>0</v>
      </c>
      <c r="I50" s="39" t="n">
        <f aca="false">COUNTIFS(Registru!$F$5:$F$107,$A50,Registru!$P$5:$P$107,I$36)</f>
        <v>1</v>
      </c>
      <c r="J50" s="40" t="n">
        <f aca="false">SUM(B50:I50)</f>
        <v>1</v>
      </c>
      <c r="K50" s="41" t="n">
        <f aca="false">IF(J50=0,"",(B50+C50)/J50)</f>
        <v>0</v>
      </c>
    </row>
    <row r="51" customFormat="false" ht="15" hidden="false" customHeight="false" outlineLevel="0" collapsed="false">
      <c r="A51" s="12" t="s">
        <v>168</v>
      </c>
      <c r="B51" s="39" t="n">
        <f aca="false">COUNTIFS(Registru!$F$5:$F$107,$A51,Registru!$P$5:$P$107,B$36)</f>
        <v>0</v>
      </c>
      <c r="C51" s="39" t="n">
        <f aca="false">COUNTIFS(Registru!$F$5:$F$107,$A51,Registru!$P$5:$P$107,C$36)</f>
        <v>0</v>
      </c>
      <c r="D51" s="39" t="n">
        <f aca="false">COUNTIFS(Registru!$F$5:$F$107,$A51,Registru!$P$5:$P$107,D$36)</f>
        <v>0</v>
      </c>
      <c r="E51" s="39" t="n">
        <f aca="false">COUNTIFS(Registru!$F$5:$F$107,$A51,Registru!$P$5:$P$107,E$36)</f>
        <v>0</v>
      </c>
      <c r="F51" s="39" t="n">
        <f aca="false">COUNTIFS(Registru!$F$5:$F$107,$A51,Registru!$P$5:$P$107,F$36)</f>
        <v>0</v>
      </c>
      <c r="G51" s="39" t="n">
        <f aca="false">COUNTIFS(Registru!$F$5:$F$107,$A51,Registru!$P$5:$P$107,G$36)</f>
        <v>0</v>
      </c>
      <c r="H51" s="39" t="n">
        <f aca="false">COUNTIFS(Registru!$F$5:$F$107,$A51,Registru!$P$5:$P$107,H$36)</f>
        <v>2</v>
      </c>
      <c r="I51" s="39" t="n">
        <f aca="false">COUNTIFS(Registru!$F$5:$F$107,$A51,Registru!$P$5:$P$107,I$36)</f>
        <v>0</v>
      </c>
      <c r="J51" s="40" t="n">
        <f aca="false">SUM(B51:I51)</f>
        <v>2</v>
      </c>
      <c r="K51" s="41" t="n">
        <f aca="false">IF(J51=0,"",(B51+C51)/J51)</f>
        <v>0</v>
      </c>
    </row>
    <row r="52" customFormat="false" ht="15" hidden="false" customHeight="false" outlineLevel="0" collapsed="false">
      <c r="A52" s="24" t="s">
        <v>144</v>
      </c>
      <c r="B52" s="40" t="n">
        <f aca="false">SUM(B37:B51)</f>
        <v>0</v>
      </c>
      <c r="C52" s="40" t="n">
        <f aca="false">SUM(C37:C51)</f>
        <v>0</v>
      </c>
      <c r="D52" s="40" t="n">
        <f aca="false">SUM(D37:D51)</f>
        <v>0</v>
      </c>
      <c r="E52" s="40" t="n">
        <f aca="false">SUM(E37:E51)</f>
        <v>0</v>
      </c>
      <c r="F52" s="40" t="n">
        <f aca="false">SUM(F37:F51)</f>
        <v>0</v>
      </c>
      <c r="G52" s="40" t="n">
        <f aca="false">SUM(G37:G51)</f>
        <v>0</v>
      </c>
      <c r="H52" s="40" t="n">
        <f aca="false">SUM(H37:H51)</f>
        <v>17</v>
      </c>
      <c r="I52" s="40" t="n">
        <f aca="false">SUM(I37:I51)</f>
        <v>71</v>
      </c>
      <c r="J52" s="40" t="n">
        <f aca="false">SUM(J37:J51)</f>
        <v>88</v>
      </c>
      <c r="K52" s="42" t="n">
        <f aca="false">IF(J52=0,"",(B52+C52)/J52)</f>
        <v>0</v>
      </c>
    </row>
    <row r="54" customFormat="false" ht="15" hidden="false" customHeight="false" outlineLevel="0" collapsed="false">
      <c r="A54" s="28" t="s">
        <v>169</v>
      </c>
    </row>
    <row r="55" customFormat="false" ht="30" hidden="false" customHeight="true" outlineLevel="0" collapsed="false">
      <c r="A55" s="29" t="s">
        <v>170</v>
      </c>
      <c r="B55" s="30" t="s">
        <v>136</v>
      </c>
      <c r="C55" s="31" t="s">
        <v>137</v>
      </c>
      <c r="D55" s="32" t="s">
        <v>138</v>
      </c>
      <c r="E55" s="33" t="s">
        <v>139</v>
      </c>
      <c r="F55" s="34" t="s">
        <v>140</v>
      </c>
      <c r="G55" s="35" t="s">
        <v>141</v>
      </c>
      <c r="H55" s="36" t="s">
        <v>142</v>
      </c>
      <c r="I55" s="37" t="s">
        <v>143</v>
      </c>
      <c r="J55" s="38" t="s">
        <v>144</v>
      </c>
      <c r="K55" s="38" t="s">
        <v>145</v>
      </c>
    </row>
    <row r="56" customFormat="false" ht="15" hidden="false" customHeight="false" outlineLevel="0" collapsed="false">
      <c r="A56" s="12" t="s">
        <v>171</v>
      </c>
      <c r="B56" s="39" t="n">
        <f aca="false">COUNTIFS(Registru!$C$5:$C$107,$A56,Registru!$P$5:$P$107,B$55)</f>
        <v>0</v>
      </c>
      <c r="C56" s="39" t="n">
        <f aca="false">COUNTIFS(Registru!$C$5:$C$107,$A56,Registru!$P$5:$P$107,C$55)</f>
        <v>0</v>
      </c>
      <c r="D56" s="39" t="n">
        <f aca="false">COUNTIFS(Registru!$C$5:$C$107,$A56,Registru!$P$5:$P$107,D$55)</f>
        <v>0</v>
      </c>
      <c r="E56" s="39" t="n">
        <f aca="false">COUNTIFS(Registru!$C$5:$C$107,$A56,Registru!$P$5:$P$107,E$55)</f>
        <v>0</v>
      </c>
      <c r="F56" s="39" t="n">
        <f aca="false">COUNTIFS(Registru!$C$5:$C$107,$A56,Registru!$P$5:$P$107,F$55)</f>
        <v>0</v>
      </c>
      <c r="G56" s="39" t="n">
        <f aca="false">COUNTIFS(Registru!$C$5:$C$107,$A56,Registru!$P$5:$P$107,G$55)</f>
        <v>0</v>
      </c>
      <c r="H56" s="39" t="n">
        <f aca="false">COUNTIFS(Registru!$C$5:$C$107,$A56,Registru!$P$5:$P$107,H$55)</f>
        <v>5</v>
      </c>
      <c r="I56" s="39" t="n">
        <f aca="false">COUNTIFS(Registru!$C$5:$C$107,$A56,Registru!$P$5:$P$107,I$55)</f>
        <v>17</v>
      </c>
      <c r="J56" s="40" t="n">
        <f aca="false">SUM(B56:I56)</f>
        <v>22</v>
      </c>
      <c r="K56" s="41" t="n">
        <f aca="false">IF(J56=0,"",(B56+C56)/J56)</f>
        <v>0</v>
      </c>
    </row>
    <row r="57" customFormat="false" ht="15" hidden="false" customHeight="false" outlineLevel="0" collapsed="false">
      <c r="A57" s="12" t="s">
        <v>172</v>
      </c>
      <c r="B57" s="39" t="n">
        <f aca="false">COUNTIFS(Registru!$C$5:$C$107,$A57,Registru!$P$5:$P$107,B$55)</f>
        <v>0</v>
      </c>
      <c r="C57" s="39" t="n">
        <f aca="false">COUNTIFS(Registru!$C$5:$C$107,$A57,Registru!$P$5:$P$107,C$55)</f>
        <v>0</v>
      </c>
      <c r="D57" s="39" t="n">
        <f aca="false">COUNTIFS(Registru!$C$5:$C$107,$A57,Registru!$P$5:$P$107,D$55)</f>
        <v>0</v>
      </c>
      <c r="E57" s="39" t="n">
        <f aca="false">COUNTIFS(Registru!$C$5:$C$107,$A57,Registru!$P$5:$P$107,E$55)</f>
        <v>0</v>
      </c>
      <c r="F57" s="39" t="n">
        <f aca="false">COUNTIFS(Registru!$C$5:$C$107,$A57,Registru!$P$5:$P$107,F$55)</f>
        <v>0</v>
      </c>
      <c r="G57" s="39" t="n">
        <f aca="false">COUNTIFS(Registru!$C$5:$C$107,$A57,Registru!$P$5:$P$107,G$55)</f>
        <v>0</v>
      </c>
      <c r="H57" s="39" t="n">
        <f aca="false">COUNTIFS(Registru!$C$5:$C$107,$A57,Registru!$P$5:$P$107,H$55)</f>
        <v>0</v>
      </c>
      <c r="I57" s="39" t="n">
        <f aca="false">COUNTIFS(Registru!$C$5:$C$107,$A57,Registru!$P$5:$P$107,I$55)</f>
        <v>5</v>
      </c>
      <c r="J57" s="40" t="n">
        <f aca="false">SUM(B57:I57)</f>
        <v>5</v>
      </c>
      <c r="K57" s="41" t="n">
        <f aca="false">IF(J57=0,"",(B57+C57)/J57)</f>
        <v>0</v>
      </c>
    </row>
    <row r="58" customFormat="false" ht="15" hidden="false" customHeight="false" outlineLevel="0" collapsed="false">
      <c r="A58" s="12" t="s">
        <v>173</v>
      </c>
      <c r="B58" s="39" t="n">
        <f aca="false">COUNTIFS(Registru!$C$5:$C$107,$A58,Registru!$P$5:$P$107,B$55)</f>
        <v>0</v>
      </c>
      <c r="C58" s="39" t="n">
        <f aca="false">COUNTIFS(Registru!$C$5:$C$107,$A58,Registru!$P$5:$P$107,C$55)</f>
        <v>0</v>
      </c>
      <c r="D58" s="39" t="n">
        <f aca="false">COUNTIFS(Registru!$C$5:$C$107,$A58,Registru!$P$5:$P$107,D$55)</f>
        <v>0</v>
      </c>
      <c r="E58" s="39" t="n">
        <f aca="false">COUNTIFS(Registru!$C$5:$C$107,$A58,Registru!$P$5:$P$107,E$55)</f>
        <v>0</v>
      </c>
      <c r="F58" s="39" t="n">
        <f aca="false">COUNTIFS(Registru!$C$5:$C$107,$A58,Registru!$P$5:$P$107,F$55)</f>
        <v>0</v>
      </c>
      <c r="G58" s="39" t="n">
        <f aca="false">COUNTIFS(Registru!$C$5:$C$107,$A58,Registru!$P$5:$P$107,G$55)</f>
        <v>0</v>
      </c>
      <c r="H58" s="39" t="n">
        <f aca="false">COUNTIFS(Registru!$C$5:$C$107,$A58,Registru!$P$5:$P$107,H$55)</f>
        <v>3</v>
      </c>
      <c r="I58" s="39" t="n">
        <f aca="false">COUNTIFS(Registru!$C$5:$C$107,$A58,Registru!$P$5:$P$107,I$55)</f>
        <v>16</v>
      </c>
      <c r="J58" s="40" t="n">
        <f aca="false">SUM(B58:I58)</f>
        <v>19</v>
      </c>
      <c r="K58" s="41" t="n">
        <f aca="false">IF(J58=0,"",(B58+C58)/J58)</f>
        <v>0</v>
      </c>
    </row>
    <row r="59" customFormat="false" ht="15" hidden="false" customHeight="false" outlineLevel="0" collapsed="false">
      <c r="A59" s="12" t="s">
        <v>174</v>
      </c>
      <c r="B59" s="39" t="n">
        <f aca="false">COUNTIFS(Registru!$C$5:$C$107,$A59,Registru!$P$5:$P$107,B$55)</f>
        <v>0</v>
      </c>
      <c r="C59" s="39" t="n">
        <f aca="false">COUNTIFS(Registru!$C$5:$C$107,$A59,Registru!$P$5:$P$107,C$55)</f>
        <v>0</v>
      </c>
      <c r="D59" s="39" t="n">
        <f aca="false">COUNTIFS(Registru!$C$5:$C$107,$A59,Registru!$P$5:$P$107,D$55)</f>
        <v>0</v>
      </c>
      <c r="E59" s="39" t="n">
        <f aca="false">COUNTIFS(Registru!$C$5:$C$107,$A59,Registru!$P$5:$P$107,E$55)</f>
        <v>0</v>
      </c>
      <c r="F59" s="39" t="n">
        <f aca="false">COUNTIFS(Registru!$C$5:$C$107,$A59,Registru!$P$5:$P$107,F$55)</f>
        <v>0</v>
      </c>
      <c r="G59" s="39" t="n">
        <f aca="false">COUNTIFS(Registru!$C$5:$C$107,$A59,Registru!$P$5:$P$107,G$55)</f>
        <v>0</v>
      </c>
      <c r="H59" s="39" t="n">
        <f aca="false">COUNTIFS(Registru!$C$5:$C$107,$A59,Registru!$P$5:$P$107,H$55)</f>
        <v>0</v>
      </c>
      <c r="I59" s="39" t="n">
        <f aca="false">COUNTIFS(Registru!$C$5:$C$107,$A59,Registru!$P$5:$P$107,I$55)</f>
        <v>14</v>
      </c>
      <c r="J59" s="40" t="n">
        <f aca="false">SUM(B59:I59)</f>
        <v>14</v>
      </c>
      <c r="K59" s="41" t="n">
        <f aca="false">IF(J59=0,"",(B59+C59)/J59)</f>
        <v>0</v>
      </c>
    </row>
    <row r="60" customFormat="false" ht="15" hidden="false" customHeight="false" outlineLevel="0" collapsed="false">
      <c r="A60" s="12" t="s">
        <v>175</v>
      </c>
      <c r="B60" s="39" t="n">
        <f aca="false">COUNTIFS(Registru!$C$5:$C$107,$A60,Registru!$P$5:$P$107,B$55)</f>
        <v>0</v>
      </c>
      <c r="C60" s="39" t="n">
        <f aca="false">COUNTIFS(Registru!$C$5:$C$107,$A60,Registru!$P$5:$P$107,C$55)</f>
        <v>0</v>
      </c>
      <c r="D60" s="39" t="n">
        <f aca="false">COUNTIFS(Registru!$C$5:$C$107,$A60,Registru!$P$5:$P$107,D$55)</f>
        <v>0</v>
      </c>
      <c r="E60" s="39" t="n">
        <f aca="false">COUNTIFS(Registru!$C$5:$C$107,$A60,Registru!$P$5:$P$107,E$55)</f>
        <v>0</v>
      </c>
      <c r="F60" s="39" t="n">
        <f aca="false">COUNTIFS(Registru!$C$5:$C$107,$A60,Registru!$P$5:$P$107,F$55)</f>
        <v>0</v>
      </c>
      <c r="G60" s="39" t="n">
        <f aca="false">COUNTIFS(Registru!$C$5:$C$107,$A60,Registru!$P$5:$P$107,G$55)</f>
        <v>0</v>
      </c>
      <c r="H60" s="39" t="n">
        <f aca="false">COUNTIFS(Registru!$C$5:$C$107,$A60,Registru!$P$5:$P$107,H$55)</f>
        <v>1</v>
      </c>
      <c r="I60" s="39" t="n">
        <f aca="false">COUNTIFS(Registru!$C$5:$C$107,$A60,Registru!$P$5:$P$107,I$55)</f>
        <v>14</v>
      </c>
      <c r="J60" s="40" t="n">
        <f aca="false">SUM(B60:I60)</f>
        <v>15</v>
      </c>
      <c r="K60" s="41" t="n">
        <f aca="false">IF(J60=0,"",(B60+C60)/J60)</f>
        <v>0</v>
      </c>
    </row>
    <row r="61" customFormat="false" ht="15" hidden="false" customHeight="false" outlineLevel="0" collapsed="false">
      <c r="A61" s="12" t="s">
        <v>176</v>
      </c>
      <c r="B61" s="39" t="n">
        <f aca="false">COUNTIFS(Registru!$C$5:$C$107,$A61,Registru!$P$5:$P$107,B$55)</f>
        <v>0</v>
      </c>
      <c r="C61" s="39" t="n">
        <f aca="false">COUNTIFS(Registru!$C$5:$C$107,$A61,Registru!$P$5:$P$107,C$55)</f>
        <v>0</v>
      </c>
      <c r="D61" s="39" t="n">
        <f aca="false">COUNTIFS(Registru!$C$5:$C$107,$A61,Registru!$P$5:$P$107,D$55)</f>
        <v>0</v>
      </c>
      <c r="E61" s="39" t="n">
        <f aca="false">COUNTIFS(Registru!$C$5:$C$107,$A61,Registru!$P$5:$P$107,E$55)</f>
        <v>0</v>
      </c>
      <c r="F61" s="39" t="n">
        <f aca="false">COUNTIFS(Registru!$C$5:$C$107,$A61,Registru!$P$5:$P$107,F$55)</f>
        <v>0</v>
      </c>
      <c r="G61" s="39" t="n">
        <f aca="false">COUNTIFS(Registru!$C$5:$C$107,$A61,Registru!$P$5:$P$107,G$55)</f>
        <v>0</v>
      </c>
      <c r="H61" s="39" t="n">
        <f aca="false">COUNTIFS(Registru!$C$5:$C$107,$A61,Registru!$P$5:$P$107,H$55)</f>
        <v>8</v>
      </c>
      <c r="I61" s="39" t="n">
        <f aca="false">COUNTIFS(Registru!$C$5:$C$107,$A61,Registru!$P$5:$P$107,I$55)</f>
        <v>5</v>
      </c>
      <c r="J61" s="40" t="n">
        <f aca="false">SUM(B61:I61)</f>
        <v>13</v>
      </c>
      <c r="K61" s="41" t="n">
        <f aca="false">IF(J61=0,"",(B61+C61)/J61)</f>
        <v>0</v>
      </c>
    </row>
    <row r="62" customFormat="false" ht="15" hidden="false" customHeight="false" outlineLevel="0" collapsed="false">
      <c r="A62" s="24" t="s">
        <v>144</v>
      </c>
      <c r="B62" s="40" t="n">
        <f aca="false">SUM(B56:B61)</f>
        <v>0</v>
      </c>
      <c r="C62" s="40" t="n">
        <f aca="false">SUM(C56:C61)</f>
        <v>0</v>
      </c>
      <c r="D62" s="40" t="n">
        <f aca="false">SUM(D56:D61)</f>
        <v>0</v>
      </c>
      <c r="E62" s="40" t="n">
        <f aca="false">SUM(E56:E61)</f>
        <v>0</v>
      </c>
      <c r="F62" s="40" t="n">
        <f aca="false">SUM(F56:F61)</f>
        <v>0</v>
      </c>
      <c r="G62" s="40" t="n">
        <f aca="false">SUM(G56:G61)</f>
        <v>0</v>
      </c>
      <c r="H62" s="40" t="n">
        <f aca="false">SUM(H56:H61)</f>
        <v>17</v>
      </c>
      <c r="I62" s="40" t="n">
        <f aca="false">SUM(I56:I61)</f>
        <v>71</v>
      </c>
      <c r="J62" s="40" t="n">
        <f aca="false">SUM(J56:J61)</f>
        <v>88</v>
      </c>
      <c r="K62" s="42" t="n">
        <f aca="false">IF(J62=0,"",(B62+C62)/J62)</f>
        <v>0</v>
      </c>
    </row>
    <row r="64" customFormat="false" ht="15" hidden="false" customHeight="false" outlineLevel="0" collapsed="false">
      <c r="A64" s="28" t="s">
        <v>177</v>
      </c>
    </row>
    <row r="65" customFormat="false" ht="15" hidden="false" customHeight="false" outlineLevel="0" collapsed="false">
      <c r="A65" s="29" t="s">
        <v>178</v>
      </c>
      <c r="B65" s="29" t="s">
        <v>179</v>
      </c>
      <c r="C65" s="29" t="s">
        <v>180</v>
      </c>
      <c r="D65" s="29" t="s">
        <v>149</v>
      </c>
      <c r="E65" s="29" t="s">
        <v>181</v>
      </c>
      <c r="F65" s="29" t="s">
        <v>182</v>
      </c>
      <c r="G65" s="29" t="s">
        <v>183</v>
      </c>
    </row>
    <row r="66" customFormat="false" ht="15" hidden="false" customHeight="false" outlineLevel="0" collapsed="false">
      <c r="A66" s="13" t="str">
        <f aca="false">IFERROR(INDEX(Registru!$D$5:$D$107,MATCH(SMALL(Registru!$X$5:$X$107,ROW()-65),Registru!$X$5:$X$107,0)),"")</f>
        <v/>
      </c>
      <c r="B66" s="43" t="str">
        <f aca="false">IFERROR(INT(SMALL(Registru!$X$5:$X$107,ROW()-65)),"")</f>
        <v/>
      </c>
      <c r="C66" s="44" t="str">
        <f aca="false">IFERROR(INDEX(Registru!$A$5:$A$107,MATCH(SMALL(Registru!$X$5:$X$107,ROW()-65),Registru!$X$5:$X$107,0)),"")</f>
        <v/>
      </c>
      <c r="D66" s="44" t="str">
        <f aca="false">IFERROR(INDEX(Registru!$G$5:$G$107,MATCH(SMALL(Registru!$X$5:$X$107,ROW()-65),Registru!$X$5:$X$107,0)),"")</f>
        <v/>
      </c>
      <c r="E66" s="44" t="str">
        <f aca="false">IFERROR(INDEX(Registru!$F$5:$F$107,MATCH(SMALL(Registru!$X$5:$X$107,ROW()-65),Registru!$X$5:$X$107,0)),"")</f>
        <v/>
      </c>
      <c r="F66" s="44" t="str">
        <f aca="false">IFERROR(INDEX(Registru!$P$5:$P$107,MATCH(SMALL(Registru!$X$5:$X$107,ROW()-65),Registru!$X$5:$X$107,0)),"")</f>
        <v/>
      </c>
      <c r="G66" s="44" t="str">
        <f aca="false">IFERROR(INDEX(Registru!$H$5:$H$107,MATCH(SMALL(Registru!$X$5:$X$107,ROW()-65),Registru!$X$5:$X$107,0)),"")</f>
        <v/>
      </c>
    </row>
    <row r="67" customFormat="false" ht="15" hidden="false" customHeight="false" outlineLevel="0" collapsed="false">
      <c r="A67" s="13" t="str">
        <f aca="false">IFERROR(INDEX(Registru!$D$5:$D$107,MATCH(SMALL(Registru!$X$5:$X$107,ROW()-65),Registru!$X$5:$X$107,0)),"")</f>
        <v/>
      </c>
      <c r="B67" s="43" t="str">
        <f aca="false">IFERROR(INT(SMALL(Registru!$X$5:$X$107,ROW()-65)),"")</f>
        <v/>
      </c>
      <c r="C67" s="44" t="str">
        <f aca="false">IFERROR(INDEX(Registru!$A$5:$A$107,MATCH(SMALL(Registru!$X$5:$X$107,ROW()-65),Registru!$X$5:$X$107,0)),"")</f>
        <v/>
      </c>
      <c r="D67" s="44" t="str">
        <f aca="false">IFERROR(INDEX(Registru!$G$5:$G$107,MATCH(SMALL(Registru!$X$5:$X$107,ROW()-65),Registru!$X$5:$X$107,0)),"")</f>
        <v/>
      </c>
      <c r="E67" s="44" t="str">
        <f aca="false">IFERROR(INDEX(Registru!$F$5:$F$107,MATCH(SMALL(Registru!$X$5:$X$107,ROW()-65),Registru!$X$5:$X$107,0)),"")</f>
        <v/>
      </c>
      <c r="F67" s="44" t="str">
        <f aca="false">IFERROR(INDEX(Registru!$P$5:$P$107,MATCH(SMALL(Registru!$X$5:$X$107,ROW()-65),Registru!$X$5:$X$107,0)),"")</f>
        <v/>
      </c>
      <c r="G67" s="44" t="str">
        <f aca="false">IFERROR(INDEX(Registru!$H$5:$H$107,MATCH(SMALL(Registru!$X$5:$X$107,ROW()-65),Registru!$X$5:$X$107,0)),"")</f>
        <v/>
      </c>
    </row>
    <row r="68" customFormat="false" ht="15" hidden="false" customHeight="false" outlineLevel="0" collapsed="false">
      <c r="A68" s="13" t="str">
        <f aca="false">IFERROR(INDEX(Registru!$D$5:$D$107,MATCH(SMALL(Registru!$X$5:$X$107,ROW()-65),Registru!$X$5:$X$107,0)),"")</f>
        <v/>
      </c>
      <c r="B68" s="43" t="str">
        <f aca="false">IFERROR(INT(SMALL(Registru!$X$5:$X$107,ROW()-65)),"")</f>
        <v/>
      </c>
      <c r="C68" s="44" t="str">
        <f aca="false">IFERROR(INDEX(Registru!$A$5:$A$107,MATCH(SMALL(Registru!$X$5:$X$107,ROW()-65),Registru!$X$5:$X$107,0)),"")</f>
        <v/>
      </c>
      <c r="D68" s="44" t="str">
        <f aca="false">IFERROR(INDEX(Registru!$G$5:$G$107,MATCH(SMALL(Registru!$X$5:$X$107,ROW()-65),Registru!$X$5:$X$107,0)),"")</f>
        <v/>
      </c>
      <c r="E68" s="44" t="str">
        <f aca="false">IFERROR(INDEX(Registru!$F$5:$F$107,MATCH(SMALL(Registru!$X$5:$X$107,ROW()-65),Registru!$X$5:$X$107,0)),"")</f>
        <v/>
      </c>
      <c r="F68" s="44" t="str">
        <f aca="false">IFERROR(INDEX(Registru!$P$5:$P$107,MATCH(SMALL(Registru!$X$5:$X$107,ROW()-65),Registru!$X$5:$X$107,0)),"")</f>
        <v/>
      </c>
      <c r="G68" s="44" t="str">
        <f aca="false">IFERROR(INDEX(Registru!$H$5:$H$107,MATCH(SMALL(Registru!$X$5:$X$107,ROW()-65),Registru!$X$5:$X$107,0)),"")</f>
        <v/>
      </c>
    </row>
    <row r="69" customFormat="false" ht="15" hidden="false" customHeight="false" outlineLevel="0" collapsed="false">
      <c r="A69" s="13" t="str">
        <f aca="false">IFERROR(INDEX(Registru!$D$5:$D$107,MATCH(SMALL(Registru!$X$5:$X$107,ROW()-65),Registru!$X$5:$X$107,0)),"")</f>
        <v/>
      </c>
      <c r="B69" s="43" t="str">
        <f aca="false">IFERROR(INT(SMALL(Registru!$X$5:$X$107,ROW()-65)),"")</f>
        <v/>
      </c>
      <c r="C69" s="44" t="str">
        <f aca="false">IFERROR(INDEX(Registru!$A$5:$A$107,MATCH(SMALL(Registru!$X$5:$X$107,ROW()-65),Registru!$X$5:$X$107,0)),"")</f>
        <v/>
      </c>
      <c r="D69" s="44" t="str">
        <f aca="false">IFERROR(INDEX(Registru!$G$5:$G$107,MATCH(SMALL(Registru!$X$5:$X$107,ROW()-65),Registru!$X$5:$X$107,0)),"")</f>
        <v/>
      </c>
      <c r="E69" s="44" t="str">
        <f aca="false">IFERROR(INDEX(Registru!$F$5:$F$107,MATCH(SMALL(Registru!$X$5:$X$107,ROW()-65),Registru!$X$5:$X$107,0)),"")</f>
        <v/>
      </c>
      <c r="F69" s="44" t="str">
        <f aca="false">IFERROR(INDEX(Registru!$P$5:$P$107,MATCH(SMALL(Registru!$X$5:$X$107,ROW()-65),Registru!$X$5:$X$107,0)),"")</f>
        <v/>
      </c>
      <c r="G69" s="44" t="str">
        <f aca="false">IFERROR(INDEX(Registru!$H$5:$H$107,MATCH(SMALL(Registru!$X$5:$X$107,ROW()-65),Registru!$X$5:$X$107,0)),"")</f>
        <v/>
      </c>
    </row>
    <row r="70" customFormat="false" ht="15" hidden="false" customHeight="false" outlineLevel="0" collapsed="false">
      <c r="A70" s="13" t="str">
        <f aca="false">IFERROR(INDEX(Registru!$D$5:$D$107,MATCH(SMALL(Registru!$X$5:$X$107,ROW()-65),Registru!$X$5:$X$107,0)),"")</f>
        <v/>
      </c>
      <c r="B70" s="43" t="str">
        <f aca="false">IFERROR(INT(SMALL(Registru!$X$5:$X$107,ROW()-65)),"")</f>
        <v/>
      </c>
      <c r="C70" s="44" t="str">
        <f aca="false">IFERROR(INDEX(Registru!$A$5:$A$107,MATCH(SMALL(Registru!$X$5:$X$107,ROW()-65),Registru!$X$5:$X$107,0)),"")</f>
        <v/>
      </c>
      <c r="D70" s="44" t="str">
        <f aca="false">IFERROR(INDEX(Registru!$G$5:$G$107,MATCH(SMALL(Registru!$X$5:$X$107,ROW()-65),Registru!$X$5:$X$107,0)),"")</f>
        <v/>
      </c>
      <c r="E70" s="44" t="str">
        <f aca="false">IFERROR(INDEX(Registru!$F$5:$F$107,MATCH(SMALL(Registru!$X$5:$X$107,ROW()-65),Registru!$X$5:$X$107,0)),"")</f>
        <v/>
      </c>
      <c r="F70" s="44" t="str">
        <f aca="false">IFERROR(INDEX(Registru!$P$5:$P$107,MATCH(SMALL(Registru!$X$5:$X$107,ROW()-65),Registru!$X$5:$X$107,0)),"")</f>
        <v/>
      </c>
      <c r="G70" s="44" t="str">
        <f aca="false">IFERROR(INDEX(Registru!$H$5:$H$107,MATCH(SMALL(Registru!$X$5:$X$107,ROW()-65),Registru!$X$5:$X$107,0)),"")</f>
        <v/>
      </c>
    </row>
    <row r="71" customFormat="false" ht="15" hidden="false" customHeight="false" outlineLevel="0" collapsed="false">
      <c r="A71" s="13" t="str">
        <f aca="false">IFERROR(INDEX(Registru!$D$5:$D$107,MATCH(SMALL(Registru!$X$5:$X$107,ROW()-65),Registru!$X$5:$X$107,0)),"")</f>
        <v/>
      </c>
      <c r="B71" s="43" t="str">
        <f aca="false">IFERROR(INT(SMALL(Registru!$X$5:$X$107,ROW()-65)),"")</f>
        <v/>
      </c>
      <c r="C71" s="44" t="str">
        <f aca="false">IFERROR(INDEX(Registru!$A$5:$A$107,MATCH(SMALL(Registru!$X$5:$X$107,ROW()-65),Registru!$X$5:$X$107,0)),"")</f>
        <v/>
      </c>
      <c r="D71" s="44" t="str">
        <f aca="false">IFERROR(INDEX(Registru!$G$5:$G$107,MATCH(SMALL(Registru!$X$5:$X$107,ROW()-65),Registru!$X$5:$X$107,0)),"")</f>
        <v/>
      </c>
      <c r="E71" s="44" t="str">
        <f aca="false">IFERROR(INDEX(Registru!$F$5:$F$107,MATCH(SMALL(Registru!$X$5:$X$107,ROW()-65),Registru!$X$5:$X$107,0)),"")</f>
        <v/>
      </c>
      <c r="F71" s="44" t="str">
        <f aca="false">IFERROR(INDEX(Registru!$P$5:$P$107,MATCH(SMALL(Registru!$X$5:$X$107,ROW()-65),Registru!$X$5:$X$107,0)),"")</f>
        <v/>
      </c>
      <c r="G71" s="44" t="str">
        <f aca="false">IFERROR(INDEX(Registru!$H$5:$H$107,MATCH(SMALL(Registru!$X$5:$X$107,ROW()-65),Registru!$X$5:$X$107,0)),"")</f>
        <v/>
      </c>
    </row>
    <row r="72" customFormat="false" ht="15" hidden="false" customHeight="false" outlineLevel="0" collapsed="false">
      <c r="A72" s="13" t="str">
        <f aca="false">IFERROR(INDEX(Registru!$D$5:$D$107,MATCH(SMALL(Registru!$X$5:$X$107,ROW()-65),Registru!$X$5:$X$107,0)),"")</f>
        <v/>
      </c>
      <c r="B72" s="43" t="str">
        <f aca="false">IFERROR(INT(SMALL(Registru!$X$5:$X$107,ROW()-65)),"")</f>
        <v/>
      </c>
      <c r="C72" s="44" t="str">
        <f aca="false">IFERROR(INDEX(Registru!$A$5:$A$107,MATCH(SMALL(Registru!$X$5:$X$107,ROW()-65),Registru!$X$5:$X$107,0)),"")</f>
        <v/>
      </c>
      <c r="D72" s="44" t="str">
        <f aca="false">IFERROR(INDEX(Registru!$G$5:$G$107,MATCH(SMALL(Registru!$X$5:$X$107,ROW()-65),Registru!$X$5:$X$107,0)),"")</f>
        <v/>
      </c>
      <c r="E72" s="44" t="str">
        <f aca="false">IFERROR(INDEX(Registru!$F$5:$F$107,MATCH(SMALL(Registru!$X$5:$X$107,ROW()-65),Registru!$X$5:$X$107,0)),"")</f>
        <v/>
      </c>
      <c r="F72" s="44" t="str">
        <f aca="false">IFERROR(INDEX(Registru!$P$5:$P$107,MATCH(SMALL(Registru!$X$5:$X$107,ROW()-65),Registru!$X$5:$X$107,0)),"")</f>
        <v/>
      </c>
      <c r="G72" s="44" t="str">
        <f aca="false">IFERROR(INDEX(Registru!$H$5:$H$107,MATCH(SMALL(Registru!$X$5:$X$107,ROW()-65),Registru!$X$5:$X$107,0)),"")</f>
        <v/>
      </c>
    </row>
    <row r="73" customFormat="false" ht="15" hidden="false" customHeight="false" outlineLevel="0" collapsed="false">
      <c r="A73" s="13" t="str">
        <f aca="false">IFERROR(INDEX(Registru!$D$5:$D$107,MATCH(SMALL(Registru!$X$5:$X$107,ROW()-65),Registru!$X$5:$X$107,0)),"")</f>
        <v/>
      </c>
      <c r="B73" s="43" t="str">
        <f aca="false">IFERROR(INT(SMALL(Registru!$X$5:$X$107,ROW()-65)),"")</f>
        <v/>
      </c>
      <c r="C73" s="44" t="str">
        <f aca="false">IFERROR(INDEX(Registru!$A$5:$A$107,MATCH(SMALL(Registru!$X$5:$X$107,ROW()-65),Registru!$X$5:$X$107,0)),"")</f>
        <v/>
      </c>
      <c r="D73" s="44" t="str">
        <f aca="false">IFERROR(INDEX(Registru!$G$5:$G$107,MATCH(SMALL(Registru!$X$5:$X$107,ROW()-65),Registru!$X$5:$X$107,0)),"")</f>
        <v/>
      </c>
      <c r="E73" s="44" t="str">
        <f aca="false">IFERROR(INDEX(Registru!$F$5:$F$107,MATCH(SMALL(Registru!$X$5:$X$107,ROW()-65),Registru!$X$5:$X$107,0)),"")</f>
        <v/>
      </c>
      <c r="F73" s="44" t="str">
        <f aca="false">IFERROR(INDEX(Registru!$P$5:$P$107,MATCH(SMALL(Registru!$X$5:$X$107,ROW()-65),Registru!$X$5:$X$107,0)),"")</f>
        <v/>
      </c>
      <c r="G73" s="44" t="str">
        <f aca="false">IFERROR(INDEX(Registru!$H$5:$H$107,MATCH(SMALL(Registru!$X$5:$X$107,ROW()-65),Registru!$X$5:$X$107,0)),"")</f>
        <v/>
      </c>
    </row>
    <row r="74" customFormat="false" ht="15" hidden="false" customHeight="false" outlineLevel="0" collapsed="false">
      <c r="A74" s="13" t="str">
        <f aca="false">IFERROR(INDEX(Registru!$D$5:$D$107,MATCH(SMALL(Registru!$X$5:$X$107,ROW()-65),Registru!$X$5:$X$107,0)),"")</f>
        <v/>
      </c>
      <c r="B74" s="43" t="str">
        <f aca="false">IFERROR(INT(SMALL(Registru!$X$5:$X$107,ROW()-65)),"")</f>
        <v/>
      </c>
      <c r="C74" s="44" t="str">
        <f aca="false">IFERROR(INDEX(Registru!$A$5:$A$107,MATCH(SMALL(Registru!$X$5:$X$107,ROW()-65),Registru!$X$5:$X$107,0)),"")</f>
        <v/>
      </c>
      <c r="D74" s="44" t="str">
        <f aca="false">IFERROR(INDEX(Registru!$G$5:$G$107,MATCH(SMALL(Registru!$X$5:$X$107,ROW()-65),Registru!$X$5:$X$107,0)),"")</f>
        <v/>
      </c>
      <c r="E74" s="44" t="str">
        <f aca="false">IFERROR(INDEX(Registru!$F$5:$F$107,MATCH(SMALL(Registru!$X$5:$X$107,ROW()-65),Registru!$X$5:$X$107,0)),"")</f>
        <v/>
      </c>
      <c r="F74" s="44" t="str">
        <f aca="false">IFERROR(INDEX(Registru!$P$5:$P$107,MATCH(SMALL(Registru!$X$5:$X$107,ROW()-65),Registru!$X$5:$X$107,0)),"")</f>
        <v/>
      </c>
      <c r="G74" s="44" t="str">
        <f aca="false">IFERROR(INDEX(Registru!$H$5:$H$107,MATCH(SMALL(Registru!$X$5:$X$107,ROW()-65),Registru!$X$5:$X$107,0)),"")</f>
        <v/>
      </c>
    </row>
    <row r="75" customFormat="false" ht="15" hidden="false" customHeight="false" outlineLevel="0" collapsed="false">
      <c r="A75" s="13" t="str">
        <f aca="false">IFERROR(INDEX(Registru!$D$5:$D$107,MATCH(SMALL(Registru!$X$5:$X$107,ROW()-65),Registru!$X$5:$X$107,0)),"")</f>
        <v/>
      </c>
      <c r="B75" s="43" t="str">
        <f aca="false">IFERROR(INT(SMALL(Registru!$X$5:$X$107,ROW()-65)),"")</f>
        <v/>
      </c>
      <c r="C75" s="44" t="str">
        <f aca="false">IFERROR(INDEX(Registru!$A$5:$A$107,MATCH(SMALL(Registru!$X$5:$X$107,ROW()-65),Registru!$X$5:$X$107,0)),"")</f>
        <v/>
      </c>
      <c r="D75" s="44" t="str">
        <f aca="false">IFERROR(INDEX(Registru!$G$5:$G$107,MATCH(SMALL(Registru!$X$5:$X$107,ROW()-65),Registru!$X$5:$X$107,0)),"")</f>
        <v/>
      </c>
      <c r="E75" s="44" t="str">
        <f aca="false">IFERROR(INDEX(Registru!$F$5:$F$107,MATCH(SMALL(Registru!$X$5:$X$107,ROW()-65),Registru!$X$5:$X$107,0)),"")</f>
        <v/>
      </c>
      <c r="F75" s="44" t="str">
        <f aca="false">IFERROR(INDEX(Registru!$P$5:$P$107,MATCH(SMALL(Registru!$X$5:$X$107,ROW()-65),Registru!$X$5:$X$107,0)),"")</f>
        <v/>
      </c>
      <c r="G75" s="44" t="str">
        <f aca="false">IFERROR(INDEX(Registru!$H$5:$H$107,MATCH(SMALL(Registru!$X$5:$X$107,ROW()-65),Registru!$X$5:$X$107,0)),"")</f>
        <v/>
      </c>
    </row>
    <row r="76" customFormat="false" ht="15" hidden="false" customHeight="false" outlineLevel="0" collapsed="false">
      <c r="A76" s="13" t="str">
        <f aca="false">IFERROR(INDEX(Registru!$D$5:$D$107,MATCH(SMALL(Registru!$X$5:$X$107,ROW()-65),Registru!$X$5:$X$107,0)),"")</f>
        <v/>
      </c>
      <c r="B76" s="43" t="str">
        <f aca="false">IFERROR(INT(SMALL(Registru!$X$5:$X$107,ROW()-65)),"")</f>
        <v/>
      </c>
      <c r="C76" s="44" t="str">
        <f aca="false">IFERROR(INDEX(Registru!$A$5:$A$107,MATCH(SMALL(Registru!$X$5:$X$107,ROW()-65),Registru!$X$5:$X$107,0)),"")</f>
        <v/>
      </c>
      <c r="D76" s="44" t="str">
        <f aca="false">IFERROR(INDEX(Registru!$G$5:$G$107,MATCH(SMALL(Registru!$X$5:$X$107,ROW()-65),Registru!$X$5:$X$107,0)),"")</f>
        <v/>
      </c>
      <c r="E76" s="44" t="str">
        <f aca="false">IFERROR(INDEX(Registru!$F$5:$F$107,MATCH(SMALL(Registru!$X$5:$X$107,ROW()-65),Registru!$X$5:$X$107,0)),"")</f>
        <v/>
      </c>
      <c r="F76" s="44" t="str">
        <f aca="false">IFERROR(INDEX(Registru!$P$5:$P$107,MATCH(SMALL(Registru!$X$5:$X$107,ROW()-65),Registru!$X$5:$X$107,0)),"")</f>
        <v/>
      </c>
      <c r="G76" s="44" t="str">
        <f aca="false">IFERROR(INDEX(Registru!$H$5:$H$107,MATCH(SMALL(Registru!$X$5:$X$107,ROW()-65),Registru!$X$5:$X$107,0)),"")</f>
        <v/>
      </c>
    </row>
    <row r="77" customFormat="false" ht="15" hidden="false" customHeight="false" outlineLevel="0" collapsed="false">
      <c r="A77" s="13" t="str">
        <f aca="false">IFERROR(INDEX(Registru!$D$5:$D$107,MATCH(SMALL(Registru!$X$5:$X$107,ROW()-65),Registru!$X$5:$X$107,0)),"")</f>
        <v/>
      </c>
      <c r="B77" s="43" t="str">
        <f aca="false">IFERROR(INT(SMALL(Registru!$X$5:$X$107,ROW()-65)),"")</f>
        <v/>
      </c>
      <c r="C77" s="44" t="str">
        <f aca="false">IFERROR(INDEX(Registru!$A$5:$A$107,MATCH(SMALL(Registru!$X$5:$X$107,ROW()-65),Registru!$X$5:$X$107,0)),"")</f>
        <v/>
      </c>
      <c r="D77" s="44" t="str">
        <f aca="false">IFERROR(INDEX(Registru!$G$5:$G$107,MATCH(SMALL(Registru!$X$5:$X$107,ROW()-65),Registru!$X$5:$X$107,0)),"")</f>
        <v/>
      </c>
      <c r="E77" s="44" t="str">
        <f aca="false">IFERROR(INDEX(Registru!$F$5:$F$107,MATCH(SMALL(Registru!$X$5:$X$107,ROW()-65),Registru!$X$5:$X$107,0)),"")</f>
        <v/>
      </c>
      <c r="F77" s="44" t="str">
        <f aca="false">IFERROR(INDEX(Registru!$P$5:$P$107,MATCH(SMALL(Registru!$X$5:$X$107,ROW()-65),Registru!$X$5:$X$107,0)),"")</f>
        <v/>
      </c>
      <c r="G77" s="44" t="str">
        <f aca="false">IFERROR(INDEX(Registru!$H$5:$H$107,MATCH(SMALL(Registru!$X$5:$X$107,ROW()-65),Registru!$X$5:$X$107,0)),"")</f>
        <v/>
      </c>
    </row>
    <row r="78" customFormat="false" ht="15" hidden="false" customHeight="false" outlineLevel="0" collapsed="false">
      <c r="A78" s="13" t="str">
        <f aca="false">IFERROR(INDEX(Registru!$D$5:$D$107,MATCH(SMALL(Registru!$X$5:$X$107,ROW()-65),Registru!$X$5:$X$107,0)),"")</f>
        <v/>
      </c>
      <c r="B78" s="43" t="str">
        <f aca="false">IFERROR(INT(SMALL(Registru!$X$5:$X$107,ROW()-65)),"")</f>
        <v/>
      </c>
      <c r="C78" s="44" t="str">
        <f aca="false">IFERROR(INDEX(Registru!$A$5:$A$107,MATCH(SMALL(Registru!$X$5:$X$107,ROW()-65),Registru!$X$5:$X$107,0)),"")</f>
        <v/>
      </c>
      <c r="D78" s="44" t="str">
        <f aca="false">IFERROR(INDEX(Registru!$G$5:$G$107,MATCH(SMALL(Registru!$X$5:$X$107,ROW()-65),Registru!$X$5:$X$107,0)),"")</f>
        <v/>
      </c>
      <c r="E78" s="44" t="str">
        <f aca="false">IFERROR(INDEX(Registru!$F$5:$F$107,MATCH(SMALL(Registru!$X$5:$X$107,ROW()-65),Registru!$X$5:$X$107,0)),"")</f>
        <v/>
      </c>
      <c r="F78" s="44" t="str">
        <f aca="false">IFERROR(INDEX(Registru!$P$5:$P$107,MATCH(SMALL(Registru!$X$5:$X$107,ROW()-65),Registru!$X$5:$X$107,0)),"")</f>
        <v/>
      </c>
      <c r="G78" s="44" t="str">
        <f aca="false">IFERROR(INDEX(Registru!$H$5:$H$107,MATCH(SMALL(Registru!$X$5:$X$107,ROW()-65),Registru!$X$5:$X$107,0)),"")</f>
        <v/>
      </c>
    </row>
    <row r="79" customFormat="false" ht="15" hidden="false" customHeight="false" outlineLevel="0" collapsed="false">
      <c r="A79" s="13" t="str">
        <f aca="false">IFERROR(INDEX(Registru!$D$5:$D$107,MATCH(SMALL(Registru!$X$5:$X$107,ROW()-65),Registru!$X$5:$X$107,0)),"")</f>
        <v/>
      </c>
      <c r="B79" s="43" t="str">
        <f aca="false">IFERROR(INT(SMALL(Registru!$X$5:$X$107,ROW()-65)),"")</f>
        <v/>
      </c>
      <c r="C79" s="44" t="str">
        <f aca="false">IFERROR(INDEX(Registru!$A$5:$A$107,MATCH(SMALL(Registru!$X$5:$X$107,ROW()-65),Registru!$X$5:$X$107,0)),"")</f>
        <v/>
      </c>
      <c r="D79" s="44" t="str">
        <f aca="false">IFERROR(INDEX(Registru!$G$5:$G$107,MATCH(SMALL(Registru!$X$5:$X$107,ROW()-65),Registru!$X$5:$X$107,0)),"")</f>
        <v/>
      </c>
      <c r="E79" s="44" t="str">
        <f aca="false">IFERROR(INDEX(Registru!$F$5:$F$107,MATCH(SMALL(Registru!$X$5:$X$107,ROW()-65),Registru!$X$5:$X$107,0)),"")</f>
        <v/>
      </c>
      <c r="F79" s="44" t="str">
        <f aca="false">IFERROR(INDEX(Registru!$P$5:$P$107,MATCH(SMALL(Registru!$X$5:$X$107,ROW()-65),Registru!$X$5:$X$107,0)),"")</f>
        <v/>
      </c>
      <c r="G79" s="44" t="str">
        <f aca="false">IFERROR(INDEX(Registru!$H$5:$H$107,MATCH(SMALL(Registru!$X$5:$X$107,ROW()-65),Registru!$X$5:$X$107,0)),"")</f>
        <v/>
      </c>
    </row>
    <row r="80" customFormat="false" ht="15" hidden="false" customHeight="false" outlineLevel="0" collapsed="false">
      <c r="A80" s="13" t="str">
        <f aca="false">IFERROR(INDEX(Registru!$D$5:$D$107,MATCH(SMALL(Registru!$X$5:$X$107,ROW()-65),Registru!$X$5:$X$107,0)),"")</f>
        <v/>
      </c>
      <c r="B80" s="43" t="str">
        <f aca="false">IFERROR(INT(SMALL(Registru!$X$5:$X$107,ROW()-65)),"")</f>
        <v/>
      </c>
      <c r="C80" s="44" t="str">
        <f aca="false">IFERROR(INDEX(Registru!$A$5:$A$107,MATCH(SMALL(Registru!$X$5:$X$107,ROW()-65),Registru!$X$5:$X$107,0)),"")</f>
        <v/>
      </c>
      <c r="D80" s="44" t="str">
        <f aca="false">IFERROR(INDEX(Registru!$G$5:$G$107,MATCH(SMALL(Registru!$X$5:$X$107,ROW()-65),Registru!$X$5:$X$107,0)),"")</f>
        <v/>
      </c>
      <c r="E80" s="44" t="str">
        <f aca="false">IFERROR(INDEX(Registru!$F$5:$F$107,MATCH(SMALL(Registru!$X$5:$X$107,ROW()-65),Registru!$X$5:$X$107,0)),"")</f>
        <v/>
      </c>
      <c r="F80" s="44" t="str">
        <f aca="false">IFERROR(INDEX(Registru!$P$5:$P$107,MATCH(SMALL(Registru!$X$5:$X$107,ROW()-65),Registru!$X$5:$X$107,0)),"")</f>
        <v/>
      </c>
      <c r="G80" s="44" t="str">
        <f aca="false">IFERROR(INDEX(Registru!$H$5:$H$107,MATCH(SMALL(Registru!$X$5:$X$107,ROW()-65),Registru!$X$5:$X$107,0)),"")</f>
        <v/>
      </c>
    </row>
    <row r="81" customFormat="false" ht="15" hidden="false" customHeight="false" outlineLevel="0" collapsed="false">
      <c r="A81" s="13" t="str">
        <f aca="false">IFERROR(INDEX(Registru!$D$5:$D$107,MATCH(SMALL(Registru!$X$5:$X$107,ROW()-65),Registru!$X$5:$X$107,0)),"")</f>
        <v/>
      </c>
      <c r="B81" s="43" t="str">
        <f aca="false">IFERROR(INT(SMALL(Registru!$X$5:$X$107,ROW()-65)),"")</f>
        <v/>
      </c>
      <c r="C81" s="44" t="str">
        <f aca="false">IFERROR(INDEX(Registru!$A$5:$A$107,MATCH(SMALL(Registru!$X$5:$X$107,ROW()-65),Registru!$X$5:$X$107,0)),"")</f>
        <v/>
      </c>
      <c r="D81" s="44" t="str">
        <f aca="false">IFERROR(INDEX(Registru!$G$5:$G$107,MATCH(SMALL(Registru!$X$5:$X$107,ROW()-65),Registru!$X$5:$X$107,0)),"")</f>
        <v/>
      </c>
      <c r="E81" s="44" t="str">
        <f aca="false">IFERROR(INDEX(Registru!$F$5:$F$107,MATCH(SMALL(Registru!$X$5:$X$107,ROW()-65),Registru!$X$5:$X$107,0)),"")</f>
        <v/>
      </c>
      <c r="F81" s="44" t="str">
        <f aca="false">IFERROR(INDEX(Registru!$P$5:$P$107,MATCH(SMALL(Registru!$X$5:$X$107,ROW()-65),Registru!$X$5:$X$107,0)),"")</f>
        <v/>
      </c>
      <c r="G81" s="44" t="str">
        <f aca="false">IFERROR(INDEX(Registru!$H$5:$H$107,MATCH(SMALL(Registru!$X$5:$X$107,ROW()-65),Registru!$X$5:$X$107,0)),"")</f>
        <v/>
      </c>
    </row>
    <row r="82" customFormat="false" ht="15" hidden="false" customHeight="false" outlineLevel="0" collapsed="false">
      <c r="A82" s="13" t="str">
        <f aca="false">IFERROR(INDEX(Registru!$D$5:$D$107,MATCH(SMALL(Registru!$X$5:$X$107,ROW()-65),Registru!$X$5:$X$107,0)),"")</f>
        <v/>
      </c>
      <c r="B82" s="43" t="str">
        <f aca="false">IFERROR(INT(SMALL(Registru!$X$5:$X$107,ROW()-65)),"")</f>
        <v/>
      </c>
      <c r="C82" s="44" t="str">
        <f aca="false">IFERROR(INDEX(Registru!$A$5:$A$107,MATCH(SMALL(Registru!$X$5:$X$107,ROW()-65),Registru!$X$5:$X$107,0)),"")</f>
        <v/>
      </c>
      <c r="D82" s="44" t="str">
        <f aca="false">IFERROR(INDEX(Registru!$G$5:$G$107,MATCH(SMALL(Registru!$X$5:$X$107,ROW()-65),Registru!$X$5:$X$107,0)),"")</f>
        <v/>
      </c>
      <c r="E82" s="44" t="str">
        <f aca="false">IFERROR(INDEX(Registru!$F$5:$F$107,MATCH(SMALL(Registru!$X$5:$X$107,ROW()-65),Registru!$X$5:$X$107,0)),"")</f>
        <v/>
      </c>
      <c r="F82" s="44" t="str">
        <f aca="false">IFERROR(INDEX(Registru!$P$5:$P$107,MATCH(SMALL(Registru!$X$5:$X$107,ROW()-65),Registru!$X$5:$X$107,0)),"")</f>
        <v/>
      </c>
      <c r="G82" s="44" t="str">
        <f aca="false">IFERROR(INDEX(Registru!$H$5:$H$107,MATCH(SMALL(Registru!$X$5:$X$107,ROW()-65),Registru!$X$5:$X$107,0)),"")</f>
        <v/>
      </c>
    </row>
    <row r="83" customFormat="false" ht="15" hidden="false" customHeight="false" outlineLevel="0" collapsed="false">
      <c r="A83" s="13" t="str">
        <f aca="false">IFERROR(INDEX(Registru!$D$5:$D$107,MATCH(SMALL(Registru!$X$5:$X$107,ROW()-65),Registru!$X$5:$X$107,0)),"")</f>
        <v/>
      </c>
      <c r="B83" s="43" t="str">
        <f aca="false">IFERROR(INT(SMALL(Registru!$X$5:$X$107,ROW()-65)),"")</f>
        <v/>
      </c>
      <c r="C83" s="44" t="str">
        <f aca="false">IFERROR(INDEX(Registru!$A$5:$A$107,MATCH(SMALL(Registru!$X$5:$X$107,ROW()-65),Registru!$X$5:$X$107,0)),"")</f>
        <v/>
      </c>
      <c r="D83" s="44" t="str">
        <f aca="false">IFERROR(INDEX(Registru!$G$5:$G$107,MATCH(SMALL(Registru!$X$5:$X$107,ROW()-65),Registru!$X$5:$X$107,0)),"")</f>
        <v/>
      </c>
      <c r="E83" s="44" t="str">
        <f aca="false">IFERROR(INDEX(Registru!$F$5:$F$107,MATCH(SMALL(Registru!$X$5:$X$107,ROW()-65),Registru!$X$5:$X$107,0)),"")</f>
        <v/>
      </c>
      <c r="F83" s="44" t="str">
        <f aca="false">IFERROR(INDEX(Registru!$P$5:$P$107,MATCH(SMALL(Registru!$X$5:$X$107,ROW()-65),Registru!$X$5:$X$107,0)),"")</f>
        <v/>
      </c>
      <c r="G83" s="44" t="str">
        <f aca="false">IFERROR(INDEX(Registru!$H$5:$H$107,MATCH(SMALL(Registru!$X$5:$X$107,ROW()-65),Registru!$X$5:$X$107,0)),"")</f>
        <v/>
      </c>
    </row>
    <row r="84" customFormat="false" ht="15" hidden="false" customHeight="false" outlineLevel="0" collapsed="false">
      <c r="A84" s="13" t="str">
        <f aca="false">IFERROR(INDEX(Registru!$D$5:$D$107,MATCH(SMALL(Registru!$X$5:$X$107,ROW()-65),Registru!$X$5:$X$107,0)),"")</f>
        <v/>
      </c>
      <c r="B84" s="43" t="str">
        <f aca="false">IFERROR(INT(SMALL(Registru!$X$5:$X$107,ROW()-65)),"")</f>
        <v/>
      </c>
      <c r="C84" s="44" t="str">
        <f aca="false">IFERROR(INDEX(Registru!$A$5:$A$107,MATCH(SMALL(Registru!$X$5:$X$107,ROW()-65),Registru!$X$5:$X$107,0)),"")</f>
        <v/>
      </c>
      <c r="D84" s="44" t="str">
        <f aca="false">IFERROR(INDEX(Registru!$G$5:$G$107,MATCH(SMALL(Registru!$X$5:$X$107,ROW()-65),Registru!$X$5:$X$107,0)),"")</f>
        <v/>
      </c>
      <c r="E84" s="44" t="str">
        <f aca="false">IFERROR(INDEX(Registru!$F$5:$F$107,MATCH(SMALL(Registru!$X$5:$X$107,ROW()-65),Registru!$X$5:$X$107,0)),"")</f>
        <v/>
      </c>
      <c r="F84" s="44" t="str">
        <f aca="false">IFERROR(INDEX(Registru!$P$5:$P$107,MATCH(SMALL(Registru!$X$5:$X$107,ROW()-65),Registru!$X$5:$X$107,0)),"")</f>
        <v/>
      </c>
      <c r="G84" s="44" t="str">
        <f aca="false">IFERROR(INDEX(Registru!$H$5:$H$107,MATCH(SMALL(Registru!$X$5:$X$107,ROW()-65),Registru!$X$5:$X$107,0)),"")</f>
        <v/>
      </c>
    </row>
    <row r="85" customFormat="false" ht="15" hidden="false" customHeight="false" outlineLevel="0" collapsed="false">
      <c r="A85" s="13" t="str">
        <f aca="false">IFERROR(INDEX(Registru!$D$5:$D$107,MATCH(SMALL(Registru!$X$5:$X$107,ROW()-65),Registru!$X$5:$X$107,0)),"")</f>
        <v/>
      </c>
      <c r="B85" s="43" t="str">
        <f aca="false">IFERROR(INT(SMALL(Registru!$X$5:$X$107,ROW()-65)),"")</f>
        <v/>
      </c>
      <c r="C85" s="44" t="str">
        <f aca="false">IFERROR(INDEX(Registru!$A$5:$A$107,MATCH(SMALL(Registru!$X$5:$X$107,ROW()-65),Registru!$X$5:$X$107,0)),"")</f>
        <v/>
      </c>
      <c r="D85" s="44" t="str">
        <f aca="false">IFERROR(INDEX(Registru!$G$5:$G$107,MATCH(SMALL(Registru!$X$5:$X$107,ROW()-65),Registru!$X$5:$X$107,0)),"")</f>
        <v/>
      </c>
      <c r="E85" s="44" t="str">
        <f aca="false">IFERROR(INDEX(Registru!$F$5:$F$107,MATCH(SMALL(Registru!$X$5:$X$107,ROW()-65),Registru!$X$5:$X$107,0)),"")</f>
        <v/>
      </c>
      <c r="F85" s="44" t="str">
        <f aca="false">IFERROR(INDEX(Registru!$P$5:$P$107,MATCH(SMALL(Registru!$X$5:$X$107,ROW()-65),Registru!$X$5:$X$107,0)),"")</f>
        <v/>
      </c>
      <c r="G85" s="44" t="str">
        <f aca="false">IFERROR(INDEX(Registru!$H$5:$H$107,MATCH(SMALL(Registru!$X$5:$X$107,ROW()-65),Registru!$X$5:$X$107,0)),"")</f>
        <v/>
      </c>
    </row>
  </sheetData>
  <conditionalFormatting sqref="B11">
    <cfRule type="cellIs" priority="2" operator="lessThan" aboveAverage="0" equalAverage="0" bottom="0" percent="0" rank="0" text="" dxfId="2">
      <formula>60</formula>
    </cfRule>
  </conditionalFormatting>
  <conditionalFormatting sqref="B12:B13">
    <cfRule type="cellIs" priority="3" operator="greaterThan" aboveAverage="0" equalAverage="0" bottom="0" percent="0" rank="0" text="" dxfId="2">
      <formula>0</formula>
    </cfRule>
  </conditionalFormatting>
  <conditionalFormatting sqref="F66:F85">
    <cfRule type="expression" priority="4" aboveAverage="0" equalAverage="0" bottom="0" percent="0" rank="0" text="" dxfId="3">
      <formula>$F66="Realizat"</formula>
    </cfRule>
    <cfRule type="expression" priority="5" aboveAverage="0" equalAverage="0" bottom="0" percent="0" rank="0" text="" dxfId="4">
      <formula>$F66="Realizat cu întârziere"</formula>
    </cfRule>
    <cfRule type="expression" priority="6" aboveAverage="0" equalAverage="0" bottom="0" percent="0" rank="0" text="" dxfId="2">
      <formula>$F66="Întârziat"</formula>
    </cfRule>
    <cfRule type="expression" priority="7" aboveAverage="0" equalAverage="0" bottom="0" percent="0" rank="0" text="" dxfId="5">
      <formula>$F66="Risc de întârziere"</formula>
    </cfRule>
    <cfRule type="expression" priority="8" aboveAverage="0" equalAverage="0" bottom="0" percent="0" rank="0" text="" dxfId="6">
      <formula>$F66="Scadent ≤ 14 zile"</formula>
    </cfRule>
    <cfRule type="expression" priority="9" aboveAverage="0" equalAverage="0" bottom="0" percent="0" rank="0" text="" dxfId="7">
      <formula>$F66="În termen"</formula>
    </cfRule>
    <cfRule type="expression" priority="10" aboveAverage="0" equalAverage="0" bottom="0" percent="0" rank="0" text="" dxfId="8">
      <formula>$F66="La eveniment"</formula>
    </cfRule>
    <cfRule type="expression" priority="11" aboveAverage="0" equalAverage="0" bottom="0" percent="0" rank="0" text="" dxfId="9">
      <formula>$F66="Fără termen"</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5" topLeftCell="C16" activePane="bottomRight" state="frozen"/>
      <selection pane="topLeft" activeCell="A1" activeCellId="0" sqref="A1"/>
      <selection pane="topRight" activeCell="C1" activeCellId="0" sqref="C1"/>
      <selection pane="bottomLeft" activeCell="A16" activeCellId="0" sqref="A16"/>
      <selection pane="bottomRight" activeCell="J16" activeCellId="0" sqref="J16"/>
    </sheetView>
  </sheetViews>
  <sheetFormatPr defaultColWidth="8.6796875" defaultRowHeight="15" customHeight="false" zeroHeight="false" outlineLevelRow="0" outlineLevelCol="0"/>
  <cols>
    <col collapsed="false" customWidth="true" hidden="false" outlineLevel="0" max="1" min="1" style="1" width="8"/>
    <col collapsed="false" customWidth="true" hidden="false" outlineLevel="0" max="2" min="2" style="1" width="46"/>
    <col collapsed="false" customWidth="true" hidden="false" outlineLevel="0" max="3" min="3" style="1" width="26"/>
    <col collapsed="false" customWidth="true" hidden="false" outlineLevel="0" max="7" min="4" style="1" width="13"/>
    <col collapsed="false" customWidth="true" hidden="false" outlineLevel="0" max="8" min="8" style="1" width="12"/>
    <col collapsed="false" customWidth="true" hidden="false" outlineLevel="0" max="9" min="9" style="1" width="26"/>
    <col collapsed="false" customWidth="true" hidden="false" outlineLevel="0" max="10" min="10" style="1" width="70"/>
  </cols>
  <sheetData>
    <row r="1" customFormat="false" ht="16.15" hidden="false" customHeight="false" outlineLevel="0" collapsed="false">
      <c r="A1" s="5" t="s">
        <v>184</v>
      </c>
    </row>
    <row r="3" customFormat="false" ht="15" hidden="false" customHeight="false" outlineLevel="0" collapsed="false">
      <c r="A3" s="24" t="s">
        <v>123</v>
      </c>
      <c r="B3" s="45"/>
      <c r="C3" s="6" t="s">
        <v>185</v>
      </c>
    </row>
    <row r="4" customFormat="false" ht="15" hidden="false" customHeight="false" outlineLevel="0" collapsed="false">
      <c r="A4" s="24" t="s">
        <v>186</v>
      </c>
      <c r="B4" s="45"/>
      <c r="C4" s="6" t="s">
        <v>187</v>
      </c>
    </row>
    <row r="5" customFormat="false" ht="15" hidden="false" customHeight="false" outlineLevel="0" collapsed="false">
      <c r="A5" s="24" t="s">
        <v>188</v>
      </c>
      <c r="B5" s="46" t="n">
        <f aca="true">IF(B4="",TODAY(),B4)</f>
        <v>46280</v>
      </c>
    </row>
    <row r="6" customFormat="false" ht="15" hidden="false" customHeight="false" outlineLevel="0" collapsed="false">
      <c r="A6" s="24" t="s">
        <v>105</v>
      </c>
      <c r="B6" s="47" t="n">
        <f aca="false">IF(ISNUMBER(Ofertă!C5),Ofertă!C5,7)</f>
        <v>7</v>
      </c>
      <c r="C6" s="6" t="s">
        <v>189</v>
      </c>
    </row>
    <row r="7" customFormat="false" ht="15" hidden="false" customHeight="false" outlineLevel="0" collapsed="false">
      <c r="A7" s="24" t="s">
        <v>107</v>
      </c>
      <c r="B7" s="47" t="n">
        <f aca="false">IF(ISNUMBER(Ofertă!C6),Ofertă!C6,3)</f>
        <v>3</v>
      </c>
      <c r="C7" s="6" t="s">
        <v>190</v>
      </c>
    </row>
    <row r="8" customFormat="false" ht="15" hidden="false" customHeight="false" outlineLevel="0" collapsed="false">
      <c r="A8" s="24" t="s">
        <v>191</v>
      </c>
      <c r="B8" s="45" t="n">
        <v>5</v>
      </c>
      <c r="C8" s="6" t="s">
        <v>192</v>
      </c>
    </row>
    <row r="9" customFormat="false" ht="15" hidden="false" customHeight="false" outlineLevel="0" collapsed="false">
      <c r="A9" s="24" t="s">
        <v>193</v>
      </c>
      <c r="B9" s="45" t="n">
        <v>3</v>
      </c>
      <c r="C9" s="6" t="s">
        <v>192</v>
      </c>
    </row>
    <row r="15" customFormat="false" ht="23.85" hidden="false" customHeight="false" outlineLevel="0" collapsed="false">
      <c r="A15" s="48" t="s">
        <v>194</v>
      </c>
      <c r="B15" s="48" t="s">
        <v>195</v>
      </c>
      <c r="C15" s="48" t="s">
        <v>135</v>
      </c>
      <c r="D15" s="48" t="s">
        <v>196</v>
      </c>
      <c r="E15" s="49" t="s">
        <v>197</v>
      </c>
      <c r="F15" s="50" t="s">
        <v>136</v>
      </c>
      <c r="G15" s="48" t="s">
        <v>198</v>
      </c>
      <c r="H15" s="48" t="s">
        <v>199</v>
      </c>
      <c r="I15" s="48" t="s">
        <v>57</v>
      </c>
      <c r="J15" s="48" t="s">
        <v>200</v>
      </c>
    </row>
    <row r="16" customFormat="false" ht="23.85" hidden="false" customHeight="false" outlineLevel="0" collapsed="false">
      <c r="A16" s="51" t="s">
        <v>201</v>
      </c>
      <c r="B16" s="12" t="s">
        <v>202</v>
      </c>
      <c r="C16" s="12" t="s">
        <v>60</v>
      </c>
      <c r="D16" s="52"/>
      <c r="E16" s="52"/>
      <c r="F16" s="52"/>
      <c r="G16" s="53" t="str">
        <f aca="false">IF(F16&lt;&gt;"",F16,IF(E16&lt;&gt;"",E16,IF(D16="","",D16)))</f>
        <v/>
      </c>
      <c r="H16" s="12" t="str">
        <f aca="false">IF(AND(ISNUMBER(G16),ISNUMBER(D16)),G16-D16,"")</f>
        <v/>
      </c>
      <c r="I16" s="12" t="s">
        <v>203</v>
      </c>
      <c r="J16" s="54" t="s">
        <v>204</v>
      </c>
    </row>
    <row r="17" customFormat="false" ht="15" hidden="false" customHeight="false" outlineLevel="0" collapsed="false">
      <c r="A17" s="51" t="s">
        <v>205</v>
      </c>
      <c r="B17" s="12" t="s">
        <v>206</v>
      </c>
      <c r="C17" s="12" t="s">
        <v>60</v>
      </c>
      <c r="D17" s="43" t="str">
        <f aca="false">IF($G$16="","",WORKDAY($G$16,10,Sarbatori))</f>
        <v/>
      </c>
      <c r="E17" s="52"/>
      <c r="F17" s="52"/>
      <c r="G17" s="53" t="str">
        <f aca="false">IF(F17&lt;&gt;"",F17,IF(E17&lt;&gt;"",E17,IF(D17="","",D17)))</f>
        <v/>
      </c>
      <c r="H17" s="12" t="str">
        <f aca="false">IF(AND(ISNUMBER(G17),ISNUMBER(D17)),G17-D17,"")</f>
        <v/>
      </c>
      <c r="I17" s="12" t="s">
        <v>207</v>
      </c>
      <c r="J17" s="54" t="s">
        <v>208</v>
      </c>
    </row>
    <row r="18" customFormat="false" ht="15" hidden="false" customHeight="false" outlineLevel="0" collapsed="false">
      <c r="A18" s="51" t="s">
        <v>209</v>
      </c>
      <c r="B18" s="12" t="s">
        <v>210</v>
      </c>
      <c r="C18" s="12" t="s">
        <v>60</v>
      </c>
      <c r="D18" s="43" t="str">
        <f aca="false">IF($G$17="","",WORKDAY($G$17,5,Sarbatori))</f>
        <v/>
      </c>
      <c r="E18" s="52"/>
      <c r="F18" s="52"/>
      <c r="G18" s="53" t="str">
        <f aca="false">IF(F18&lt;&gt;"",F18,IF(E18&lt;&gt;"",E18,IF(D18="","",D18)))</f>
        <v/>
      </c>
      <c r="H18" s="12" t="str">
        <f aca="false">IF(AND(ISNUMBER(G18),ISNUMBER(D18)),G18-D18,"")</f>
        <v/>
      </c>
      <c r="I18" s="12" t="s">
        <v>211</v>
      </c>
      <c r="J18" s="54" t="s">
        <v>212</v>
      </c>
    </row>
    <row r="19" customFormat="false" ht="15" hidden="false" customHeight="false" outlineLevel="0" collapsed="false">
      <c r="A19" s="51" t="s">
        <v>213</v>
      </c>
      <c r="B19" s="12" t="s">
        <v>214</v>
      </c>
      <c r="C19" s="12" t="s">
        <v>63</v>
      </c>
      <c r="D19" s="43" t="str">
        <f aca="false">IF($G$18="","",$G$18+7*S1_sapt)</f>
        <v/>
      </c>
      <c r="E19" s="52"/>
      <c r="F19" s="52"/>
      <c r="G19" s="53" t="str">
        <f aca="false">IF(F19&lt;&gt;"",F19,IF(E19&lt;&gt;"",E19,IF(D19="","",D19)))</f>
        <v/>
      </c>
      <c r="H19" s="12" t="str">
        <f aca="false">IF(AND(ISNUMBER(G19),ISNUMBER(D19)),G19-D19,"")</f>
        <v/>
      </c>
      <c r="I19" s="12" t="s">
        <v>215</v>
      </c>
      <c r="J19" s="54" t="s">
        <v>216</v>
      </c>
    </row>
    <row r="20" customFormat="false" ht="15" hidden="false" customHeight="false" outlineLevel="0" collapsed="false">
      <c r="A20" s="51" t="s">
        <v>217</v>
      </c>
      <c r="B20" s="12" t="s">
        <v>218</v>
      </c>
      <c r="C20" s="12" t="s">
        <v>72</v>
      </c>
      <c r="D20" s="43" t="str">
        <f aca="false">IF($G$19="","",$G$19+7*S2_sapt)</f>
        <v/>
      </c>
      <c r="E20" s="52"/>
      <c r="F20" s="52"/>
      <c r="G20" s="53" t="str">
        <f aca="false">IF(F20&lt;&gt;"",F20,IF(E20&lt;&gt;"",E20,IF(D20="","",D20)))</f>
        <v/>
      </c>
      <c r="H20" s="12" t="str">
        <f aca="false">IF(AND(ISNUMBER(G20),ISNUMBER(D20)),G20-D20,"")</f>
        <v/>
      </c>
      <c r="I20" s="12" t="s">
        <v>219</v>
      </c>
      <c r="J20" s="54" t="s">
        <v>220</v>
      </c>
    </row>
    <row r="21" customFormat="false" ht="23.85" hidden="false" customHeight="false" outlineLevel="0" collapsed="false">
      <c r="A21" s="51" t="s">
        <v>221</v>
      </c>
      <c r="B21" s="12" t="s">
        <v>222</v>
      </c>
      <c r="C21" s="12" t="s">
        <v>75</v>
      </c>
      <c r="D21" s="43" t="str">
        <f aca="false">IF($G$20="","",IF(ISNUMBER(Of_LIV),$G$20+7*(Of_LIV-Of_AC),$G$20+70))</f>
        <v/>
      </c>
      <c r="E21" s="52"/>
      <c r="F21" s="52"/>
      <c r="G21" s="53" t="str">
        <f aca="false">IF(F21&lt;&gt;"",F21,IF(E21&lt;&gt;"",E21,IF(D21="","",D21)))</f>
        <v/>
      </c>
      <c r="H21" s="12" t="str">
        <f aca="false">IF(AND(ISNUMBER(G21),ISNUMBER(D21)),G21-D21,"")</f>
        <v/>
      </c>
      <c r="I21" s="12" t="s">
        <v>223</v>
      </c>
      <c r="J21" s="54" t="s">
        <v>224</v>
      </c>
    </row>
    <row r="22" customFormat="false" ht="23.85" hidden="false" customHeight="false" outlineLevel="0" collapsed="false">
      <c r="A22" s="51" t="s">
        <v>114</v>
      </c>
      <c r="B22" s="12" t="s">
        <v>225</v>
      </c>
      <c r="C22" s="12" t="s">
        <v>75</v>
      </c>
      <c r="D22" s="43" t="str">
        <f aca="false">IF($G$18="","",IF(ISNUMBER(Of_FAT),$G$18+7*Of_FAT,IF($G$21="","",$G$21-42)))</f>
        <v/>
      </c>
      <c r="E22" s="52"/>
      <c r="F22" s="52"/>
      <c r="G22" s="53" t="str">
        <f aca="false">IF(F22&lt;&gt;"",F22,IF(E22&lt;&gt;"",E22,IF(D22="","",D22)))</f>
        <v/>
      </c>
      <c r="H22" s="12" t="str">
        <f aca="false">IF(AND(ISNUMBER(G22),ISNUMBER(D22)),G22-D22,"")</f>
        <v/>
      </c>
      <c r="I22" s="12" t="s">
        <v>82</v>
      </c>
      <c r="J22" s="54" t="s">
        <v>226</v>
      </c>
    </row>
    <row r="23" customFormat="false" ht="15" hidden="false" customHeight="false" outlineLevel="0" collapsed="false">
      <c r="A23" s="51" t="s">
        <v>227</v>
      </c>
      <c r="B23" s="12" t="s">
        <v>228</v>
      </c>
      <c r="C23" s="12" t="s">
        <v>102</v>
      </c>
      <c r="D23" s="43" t="str">
        <f aca="false">IF($G$21="","",$G$21+16)</f>
        <v/>
      </c>
      <c r="E23" s="52"/>
      <c r="F23" s="52"/>
      <c r="G23" s="53" t="str">
        <f aca="false">IF(F23&lt;&gt;"",F23,IF(E23&lt;&gt;"",E23,IF(D23="","",D23)))</f>
        <v/>
      </c>
      <c r="H23" s="12" t="str">
        <f aca="false">IF(AND(ISNUMBER(G23),ISNUMBER(D23)),G23-D23,"")</f>
        <v/>
      </c>
      <c r="I23" s="12" t="s">
        <v>229</v>
      </c>
      <c r="J23" s="54" t="s">
        <v>230</v>
      </c>
    </row>
    <row r="24" customFormat="false" ht="23.85" hidden="false" customHeight="false" outlineLevel="0" collapsed="false">
      <c r="A24" s="51" t="s">
        <v>231</v>
      </c>
      <c r="B24" s="12" t="s">
        <v>232</v>
      </c>
      <c r="C24" s="12" t="s">
        <v>75</v>
      </c>
      <c r="D24" s="43" t="str">
        <f aca="false">IF(OR($G$20="",$G$18="",$G$19=""),"",EDATE($G$18,Durata_controlata)+($G$20-$G$19))</f>
        <v/>
      </c>
      <c r="E24" s="52"/>
      <c r="F24" s="52"/>
      <c r="G24" s="53" t="str">
        <f aca="false">IF(F24&lt;&gt;"",F24,IF(E24&lt;&gt;"",E24,IF(D24="","",D24)))</f>
        <v/>
      </c>
      <c r="H24" s="12" t="str">
        <f aca="false">IF(AND(ISNUMBER(G24),ISNUMBER(D24)),G24-D24,"")</f>
        <v/>
      </c>
      <c r="I24" s="12" t="s">
        <v>233</v>
      </c>
      <c r="J24" s="54" t="s">
        <v>234</v>
      </c>
    </row>
    <row r="25" customFormat="false" ht="15" hidden="false" customHeight="false" outlineLevel="0" collapsed="false">
      <c r="A25" s="51" t="s">
        <v>235</v>
      </c>
      <c r="B25" s="12" t="s">
        <v>236</v>
      </c>
      <c r="C25" s="12" t="s">
        <v>75</v>
      </c>
      <c r="D25" s="43" t="str">
        <f aca="false">IF($G$20="","",IF(ISNUMBER(Of_PST),$G$20+7*(Of_PST-Of_AC),IF($G$24="","",$G$24-28)))</f>
        <v/>
      </c>
      <c r="E25" s="52"/>
      <c r="F25" s="52"/>
      <c r="G25" s="53" t="str">
        <f aca="false">IF(F25&lt;&gt;"",F25,IF(E25&lt;&gt;"",E25,IF(D25="","",D25)))</f>
        <v/>
      </c>
      <c r="H25" s="12" t="str">
        <f aca="false">IF(AND(ISNUMBER(G25),ISNUMBER(D25)),G25-D25,"")</f>
        <v/>
      </c>
      <c r="I25" s="12" t="s">
        <v>237</v>
      </c>
      <c r="J25" s="54" t="s">
        <v>238</v>
      </c>
    </row>
    <row r="26" customFormat="false" ht="15" hidden="false" customHeight="false" outlineLevel="0" collapsed="false">
      <c r="A26" s="51" t="s">
        <v>239</v>
      </c>
      <c r="B26" s="12" t="s">
        <v>91</v>
      </c>
      <c r="C26" s="12" t="s">
        <v>75</v>
      </c>
      <c r="D26" s="43" t="str">
        <f aca="false">IF($G$20="","",IF(ISNUMBER(Of_TST),$G$20+7*(Of_TST-Of_AC),IF($G$24="","",$G$24-7)))</f>
        <v/>
      </c>
      <c r="E26" s="52"/>
      <c r="F26" s="52"/>
      <c r="G26" s="53" t="str">
        <f aca="false">IF(F26&lt;&gt;"",F26,IF(E26&lt;&gt;"",E26,IF(D26="","",D26)))</f>
        <v/>
      </c>
      <c r="H26" s="12" t="str">
        <f aca="false">IF(AND(ISNUMBER(G26),ISNUMBER(D26)),G26-D26,"")</f>
        <v/>
      </c>
      <c r="I26" s="12" t="s">
        <v>92</v>
      </c>
      <c r="J26" s="54" t="s">
        <v>240</v>
      </c>
    </row>
    <row r="27" customFormat="false" ht="15" hidden="false" customHeight="false" outlineLevel="0" collapsed="false">
      <c r="A27" s="51" t="s">
        <v>241</v>
      </c>
      <c r="B27" s="12" t="s">
        <v>242</v>
      </c>
      <c r="C27" s="12" t="s">
        <v>96</v>
      </c>
      <c r="D27" s="43" t="str">
        <f aca="false">IF($G$24="","",$G$24+7*S3b_sapt)</f>
        <v/>
      </c>
      <c r="E27" s="52"/>
      <c r="F27" s="52"/>
      <c r="G27" s="53" t="str">
        <f aca="false">IF(F27&lt;&gt;"",F27,IF(E27&lt;&gt;"",E27,IF(D27="","",D27)))</f>
        <v/>
      </c>
      <c r="H27" s="12" t="str">
        <f aca="false">IF(AND(ISNUMBER(G27),ISNUMBER(D27)),G27-D27,"")</f>
        <v/>
      </c>
      <c r="I27" s="12" t="s">
        <v>243</v>
      </c>
      <c r="J27" s="54" t="s">
        <v>244</v>
      </c>
    </row>
    <row r="28" customFormat="false" ht="15" hidden="false" customHeight="false" outlineLevel="0" collapsed="false">
      <c r="A28" s="51" t="s">
        <v>245</v>
      </c>
      <c r="B28" s="12" t="s">
        <v>246</v>
      </c>
      <c r="C28" s="12" t="s">
        <v>102</v>
      </c>
      <c r="D28" s="43" t="str">
        <f aca="false">IF($G$27="","",$G$27+15)</f>
        <v/>
      </c>
      <c r="E28" s="52"/>
      <c r="F28" s="52"/>
      <c r="G28" s="53" t="str">
        <f aca="false">IF(F28&lt;&gt;"",F28,IF(E28&lt;&gt;"",E28,IF(D28="","",D28)))</f>
        <v/>
      </c>
      <c r="H28" s="12" t="str">
        <f aca="false">IF(AND(ISNUMBER(G28),ISNUMBER(D28)),G28-D28,"")</f>
        <v/>
      </c>
      <c r="I28" s="12" t="s">
        <v>103</v>
      </c>
      <c r="J28" s="54" t="s">
        <v>247</v>
      </c>
    </row>
    <row r="29" customFormat="false" ht="15" hidden="false" customHeight="false" outlineLevel="0" collapsed="false">
      <c r="A29" s="51" t="s">
        <v>248</v>
      </c>
      <c r="B29" s="12" t="s">
        <v>249</v>
      </c>
      <c r="C29" s="12" t="s">
        <v>102</v>
      </c>
      <c r="D29" s="43" t="str">
        <f aca="false">IF($G$27="","",$G$27+16)</f>
        <v/>
      </c>
      <c r="E29" s="52"/>
      <c r="F29" s="52"/>
      <c r="G29" s="53" t="str">
        <f aca="false">IF(F29&lt;&gt;"",F29,IF(E29&lt;&gt;"",E29,IF(D29="","",D29)))</f>
        <v/>
      </c>
      <c r="H29" s="12" t="str">
        <f aca="false">IF(AND(ISNUMBER(G29),ISNUMBER(D29)),G29-D29,"")</f>
        <v/>
      </c>
      <c r="I29" s="12" t="s">
        <v>250</v>
      </c>
      <c r="J29" s="54" t="s">
        <v>251</v>
      </c>
    </row>
    <row r="30" customFormat="false" ht="15" hidden="false" customHeight="false" outlineLevel="0" collapsed="false">
      <c r="A30" s="51" t="s">
        <v>252</v>
      </c>
      <c r="B30" s="12" t="s">
        <v>253</v>
      </c>
      <c r="C30" s="12" t="s">
        <v>146</v>
      </c>
      <c r="D30" s="43" t="str">
        <f aca="false">IF($G$27="","",EDATE($G$27,12))</f>
        <v/>
      </c>
      <c r="E30" s="52"/>
      <c r="F30" s="52"/>
      <c r="G30" s="53" t="str">
        <f aca="false">IF(F30&lt;&gt;"",F30,IF(E30&lt;&gt;"",E30,IF(D30="","",D30)))</f>
        <v/>
      </c>
      <c r="H30" s="12" t="str">
        <f aca="false">IF(AND(ISNUMBER(G30),ISNUMBER(D30)),G30-D30,"")</f>
        <v/>
      </c>
      <c r="I30" s="12" t="s">
        <v>254</v>
      </c>
      <c r="J30" s="54" t="s">
        <v>255</v>
      </c>
    </row>
    <row r="31" customFormat="false" ht="15" hidden="false" customHeight="false" outlineLevel="0" collapsed="false">
      <c r="A31" s="51" t="s">
        <v>256</v>
      </c>
      <c r="B31" s="12" t="s">
        <v>129</v>
      </c>
      <c r="C31" s="12" t="s">
        <v>146</v>
      </c>
      <c r="D31" s="43" t="str">
        <f aca="false">IF($G$27="","",EDATE($G$27,24))</f>
        <v/>
      </c>
      <c r="E31" s="52"/>
      <c r="F31" s="52"/>
      <c r="G31" s="53" t="str">
        <f aca="false">IF(F31&lt;&gt;"",F31,IF(E31&lt;&gt;"",E31,IF(D31="","",D31)))</f>
        <v/>
      </c>
      <c r="H31" s="12" t="str">
        <f aca="false">IF(AND(ISNUMBER(G31),ISNUMBER(D31)),G31-D31,"")</f>
        <v/>
      </c>
      <c r="I31" s="12" t="s">
        <v>257</v>
      </c>
      <c r="J31" s="54" t="s">
        <v>258</v>
      </c>
    </row>
    <row r="32" customFormat="false" ht="15" hidden="false" customHeight="false" outlineLevel="0" collapsed="false">
      <c r="A32" s="51" t="s">
        <v>259</v>
      </c>
      <c r="B32" s="12" t="s">
        <v>260</v>
      </c>
      <c r="C32" s="12" t="s">
        <v>146</v>
      </c>
      <c r="D32" s="43" t="str">
        <f aca="false">IF($G$31="","",$G$31+30)</f>
        <v/>
      </c>
      <c r="E32" s="52"/>
      <c r="F32" s="52"/>
      <c r="G32" s="53" t="str">
        <f aca="false">IF(F32&lt;&gt;"",F32,IF(E32&lt;&gt;"",E32,IF(D32="","",D32)))</f>
        <v/>
      </c>
      <c r="H32" s="12" t="str">
        <f aca="false">IF(AND(ISNUMBER(G32),ISNUMBER(D32)),G32-D32,"")</f>
        <v/>
      </c>
      <c r="I32" s="12" t="s">
        <v>261</v>
      </c>
      <c r="J32" s="54" t="s">
        <v>262</v>
      </c>
    </row>
    <row r="33" customFormat="false" ht="35.05" hidden="false" customHeight="false" outlineLevel="0" collapsed="false">
      <c r="A33" s="51" t="s">
        <v>263</v>
      </c>
      <c r="B33" s="12" t="s">
        <v>264</v>
      </c>
      <c r="C33" s="12" t="s">
        <v>96</v>
      </c>
      <c r="D33" s="52"/>
      <c r="E33" s="52"/>
      <c r="F33" s="52"/>
      <c r="G33" s="53" t="str">
        <f aca="false">IF(F33&lt;&gt;"",F33,IF(E33&lt;&gt;"",E33,IF(D33="","",D33)))</f>
        <v/>
      </c>
      <c r="H33" s="12" t="str">
        <f aca="false">IF(AND(ISNUMBER(G33),ISNUMBER(D33)),G33-D33,"")</f>
        <v/>
      </c>
      <c r="I33" s="12" t="s">
        <v>265</v>
      </c>
      <c r="J33" s="54" t="s">
        <v>266</v>
      </c>
    </row>
    <row r="34" customFormat="false" ht="23.85" hidden="false" customHeight="false" outlineLevel="0" collapsed="false">
      <c r="A34" s="51" t="s">
        <v>267</v>
      </c>
      <c r="B34" s="12" t="s">
        <v>268</v>
      </c>
      <c r="C34" s="12" t="s">
        <v>146</v>
      </c>
      <c r="D34" s="52"/>
      <c r="E34" s="52"/>
      <c r="F34" s="52"/>
      <c r="G34" s="53" t="str">
        <f aca="false">IF(F34&lt;&gt;"",F34,IF(E34&lt;&gt;"",E34,IF(D34="","",D34)))</f>
        <v/>
      </c>
      <c r="H34" s="12" t="str">
        <f aca="false">IF(AND(ISNUMBER(G34),ISNUMBER(D34)),G34-D34,"")</f>
        <v/>
      </c>
      <c r="I34" s="12" t="s">
        <v>269</v>
      </c>
      <c r="J34" s="54" t="s">
        <v>270</v>
      </c>
    </row>
  </sheetData>
  <conditionalFormatting sqref="D16:G34">
    <cfRule type="expression" priority="2" aboveAverage="0" equalAverage="0" bottom="0" percent="0" rank="0" text="" dxfId="10">
      <formula>AND(ISNUMBER(D16),OR(WEEKDAY(D16,2)&gt;5,COUNTIF(Sarbatori,D16)&gt;0))</formula>
    </cfRule>
  </conditionalFormatting>
  <conditionalFormatting sqref="H16:H34">
    <cfRule type="cellIs" priority="3" operator="greaterThan" aboveAverage="0" equalAverage="0" bottom="0" percent="0" rank="0" text="" dxfId="2">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4" topLeftCell="E83" activePane="bottomRight" state="frozen"/>
      <selection pane="topLeft" activeCell="A1" activeCellId="0" sqref="A1"/>
      <selection pane="topRight" activeCell="E1" activeCellId="0" sqref="E1"/>
      <selection pane="bottomLeft" activeCell="A83" activeCellId="0" sqref="A83"/>
      <selection pane="bottomRight" activeCell="J100" activeCellId="0" sqref="J100"/>
    </sheetView>
  </sheetViews>
  <sheetFormatPr defaultColWidth="8.6796875" defaultRowHeight="15" customHeight="false" zeroHeight="false" outlineLevelRow="0" outlineLevelCol="0"/>
  <cols>
    <col collapsed="false" customWidth="true" hidden="false" outlineLevel="0" max="1" min="1" style="1" width="8"/>
    <col collapsed="false" customWidth="true" hidden="false" outlineLevel="0" max="2" min="2" style="1" width="22"/>
    <col collapsed="false" customWidth="true" hidden="false" outlineLevel="0" max="3" min="3" style="1" width="17"/>
    <col collapsed="false" customWidth="true" hidden="false" outlineLevel="0" max="4" min="4" style="1" width="52"/>
    <col collapsed="false" customWidth="true" hidden="false" outlineLevel="0" max="5" min="5" style="1" width="30"/>
    <col collapsed="false" customWidth="true" hidden="false" outlineLevel="0" max="6" min="6" style="1" width="22"/>
    <col collapsed="false" customWidth="true" hidden="false" outlineLevel="0" max="7" min="7" style="1" width="13"/>
    <col collapsed="false" customWidth="true" hidden="false" outlineLevel="0" max="8" min="8" style="1" width="16"/>
    <col collapsed="false" customWidth="true" hidden="false" outlineLevel="0" max="9" min="9" style="1" width="24"/>
    <col collapsed="false" customWidth="true" hidden="false" outlineLevel="0" max="10" min="10" style="1" width="11"/>
    <col collapsed="false" customWidth="true" hidden="false" outlineLevel="0" max="12" min="11" style="1" width="8"/>
    <col collapsed="false" customWidth="true" hidden="false" outlineLevel="0" max="15" min="13" style="1" width="12"/>
    <col collapsed="false" customWidth="true" hidden="false" outlineLevel="0" max="16" min="16" style="1" width="19"/>
    <col collapsed="false" customWidth="true" hidden="false" outlineLevel="0" max="17" min="17" style="1" width="9"/>
    <col collapsed="false" customWidth="true" hidden="false" outlineLevel="0" max="18" min="18" style="1" width="38"/>
    <col collapsed="false" customWidth="true" hidden="false" outlineLevel="0" max="20" min="19" style="1" width="30"/>
    <col collapsed="false" customWidth="true" hidden="false" outlineLevel="0" max="22" min="21" style="1" width="12"/>
    <col collapsed="false" customWidth="true" hidden="false" outlineLevel="0" max="23" min="23" style="1" width="10"/>
    <col collapsed="false" customWidth="true" hidden="true" outlineLevel="0" max="24" min="24" style="1" width="11"/>
    <col collapsed="false" customWidth="true" hidden="false" outlineLevel="0" max="25" min="25" style="1" width="10"/>
    <col collapsed="false" customWidth="true" hidden="false" outlineLevel="0" max="26" min="26" style="1" width="11"/>
    <col collapsed="false" customWidth="true" hidden="false" outlineLevel="0" max="27" min="27" style="1" width="6"/>
    <col collapsed="false" customWidth="true" hidden="true" outlineLevel="0" max="28" min="28" style="1" width="8"/>
  </cols>
  <sheetData>
    <row r="1" customFormat="false" ht="16.15" hidden="false" customHeight="false" outlineLevel="0" collapsed="false">
      <c r="A1" s="5" t="s">
        <v>271</v>
      </c>
    </row>
    <row r="2" customFormat="false" ht="15" hidden="false" customHeight="false" outlineLevel="0" collapsed="false">
      <c r="A2" s="6" t="s">
        <v>272</v>
      </c>
    </row>
    <row r="4" customFormat="false" ht="31.5" hidden="false" customHeight="true" outlineLevel="0" collapsed="false">
      <c r="A4" s="55" t="s">
        <v>180</v>
      </c>
      <c r="B4" s="55" t="s">
        <v>135</v>
      </c>
      <c r="C4" s="55" t="s">
        <v>170</v>
      </c>
      <c r="D4" s="55" t="s">
        <v>178</v>
      </c>
      <c r="E4" s="55" t="s">
        <v>273</v>
      </c>
      <c r="F4" s="55" t="s">
        <v>153</v>
      </c>
      <c r="G4" s="55" t="s">
        <v>149</v>
      </c>
      <c r="H4" s="55" t="s">
        <v>183</v>
      </c>
      <c r="I4" s="55" t="s">
        <v>274</v>
      </c>
      <c r="J4" s="55" t="s">
        <v>275</v>
      </c>
      <c r="K4" s="55" t="s">
        <v>276</v>
      </c>
      <c r="L4" s="55" t="s">
        <v>277</v>
      </c>
      <c r="M4" s="55" t="s">
        <v>278</v>
      </c>
      <c r="N4" s="56" t="s">
        <v>279</v>
      </c>
      <c r="O4" s="57" t="s">
        <v>136</v>
      </c>
      <c r="P4" s="55" t="s">
        <v>182</v>
      </c>
      <c r="Q4" s="55" t="s">
        <v>280</v>
      </c>
      <c r="R4" s="55" t="s">
        <v>281</v>
      </c>
      <c r="S4" s="56" t="s">
        <v>282</v>
      </c>
      <c r="T4" s="58" t="s">
        <v>283</v>
      </c>
      <c r="U4" s="57" t="s">
        <v>284</v>
      </c>
      <c r="V4" s="57" t="s">
        <v>285</v>
      </c>
      <c r="W4" s="55" t="s">
        <v>286</v>
      </c>
      <c r="X4" s="55" t="s">
        <v>287</v>
      </c>
      <c r="Y4" s="55" t="s">
        <v>288</v>
      </c>
      <c r="Z4" s="55" t="s">
        <v>289</v>
      </c>
      <c r="AA4" s="55" t="s">
        <v>290</v>
      </c>
      <c r="AB4" s="55" t="s">
        <v>291</v>
      </c>
    </row>
    <row r="5" customFormat="false" ht="15" hidden="false" customHeight="false" outlineLevel="0" collapsed="false">
      <c r="A5" s="13" t="s">
        <v>292</v>
      </c>
      <c r="B5" s="13" t="s">
        <v>60</v>
      </c>
      <c r="C5" s="13" t="s">
        <v>171</v>
      </c>
      <c r="D5" s="13" t="s">
        <v>202</v>
      </c>
      <c r="E5" s="13" t="s">
        <v>293</v>
      </c>
      <c r="F5" s="13" t="s">
        <v>154</v>
      </c>
      <c r="G5" s="13" t="s">
        <v>100</v>
      </c>
      <c r="H5" s="13" t="s">
        <v>294</v>
      </c>
      <c r="I5" s="13" t="s">
        <v>295</v>
      </c>
      <c r="J5" s="13" t="s">
        <v>201</v>
      </c>
      <c r="K5" s="59" t="n">
        <v>0</v>
      </c>
      <c r="L5" s="13" t="s">
        <v>296</v>
      </c>
      <c r="M5" s="43" t="str">
        <f aca="false">IFERROR(IF($Y5&lt;&gt;"",IF(INDEX(J_Plan,MATCH($Y5,J_Cod,0))="","",INDEX(J_Plan,MATCH($Y5,J_Cod,0))),IF(OR($J5="",$J5="EVENIMENT"),"",IF(INDEX(J_Lucru,MATCH($J5,J_Cod,0))="","",IF($L5="zl",WORKDAY(INDEX(J_Lucru,MATCH($J5,J_Cod,0)),$K5,Sarbatori),IF($L5="luni",EDATE(INDEX(J_Lucru,MATCH($J5,J_Cod,0)),$K5),INDEX(J_Lucru,MATCH($J5,J_Cod,0))+$K5*IF($L5="săpt",7,1)))))),"cod necunoscut")</f>
        <v/>
      </c>
      <c r="N5" s="60" t="str">
        <f aca="false">IF(INDEX(J_Prog,MATCH($Y5,J_Cod,0))="","",INDEX(J_Prog,MATCH($Y5,J_Cod,0)))</f>
        <v/>
      </c>
      <c r="O5" s="60" t="str">
        <f aca="false">IF(INDEX(J_Real,MATCH($Y5,J_Cod,0))="","",INDEX(J_Real,MATCH($Y5,J_Cod,0)))</f>
        <v/>
      </c>
      <c r="P5" s="12" t="str">
        <f aca="false">IF($J5="EVENIMENT",IF(ISNUMBER($O5),"Realizat","La eveniment"),IF(ISNUMBER($O5),IF(AND(ISNUMBER($M5),$O5&gt;$M5),"Realizat cu întârziere","Realizat"),IF(NOT(ISNUMBER($M5)),"Fără termen",IF(Data_ref&gt;$M5,"Întârziat",IF(AND(ISNUMBER($N5),$N5&gt;$M5),"Risc de întârziere",IF($M5-Data_ref&lt;=14,"Scadent ≤ 14 zile","În termen"))))))</f>
        <v>Fără termen</v>
      </c>
      <c r="Q5" s="12" t="str">
        <f aca="false">IF(NOT(ISNUMBER($M5)),"",IF(ISNUMBER($O5),$O5-$M5,IF(ISNUMBER($N5),$N5-$M5,IF(Data_ref&gt;$M5,Data_ref-$M5,""))))</f>
        <v/>
      </c>
      <c r="R5" s="13" t="s">
        <v>154</v>
      </c>
      <c r="S5" s="16"/>
      <c r="T5" s="16"/>
      <c r="U5" s="52"/>
      <c r="V5" s="16"/>
      <c r="W5" s="12" t="str">
        <f aca="false">IF(ISNUMBER($M5),YEAR($M5)*100+MONTH($M5),"")</f>
        <v/>
      </c>
      <c r="X5" s="12" t="str">
        <f aca="false">IF(AND(ISNUMBER($M5),NOT(ISNUMBER($O5))),$M5+ROW()/100000,"")</f>
        <v/>
      </c>
      <c r="Y5" s="51" t="s">
        <v>201</v>
      </c>
      <c r="Z5" s="61" t="s">
        <v>297</v>
      </c>
      <c r="AA5" s="59" t="str">
        <f aca="false">IF($A5="","",IF(ISNUMBER($O5),"☑","☐"))</f>
        <v>☐</v>
      </c>
      <c r="AB5" s="12" t="n">
        <f aca="false">IF(AND($A5&lt;&gt;"",$B5=Seg_parcurs),ROW(),"")</f>
        <v>5</v>
      </c>
    </row>
    <row r="6" customFormat="false" ht="23.85" hidden="false" customHeight="false" outlineLevel="0" collapsed="false">
      <c r="A6" s="13" t="s">
        <v>298</v>
      </c>
      <c r="B6" s="13" t="s">
        <v>60</v>
      </c>
      <c r="C6" s="13" t="s">
        <v>174</v>
      </c>
      <c r="D6" s="13" t="s">
        <v>299</v>
      </c>
      <c r="E6" s="13" t="s">
        <v>300</v>
      </c>
      <c r="F6" s="13" t="s">
        <v>161</v>
      </c>
      <c r="G6" s="13" t="s">
        <v>64</v>
      </c>
      <c r="H6" s="13" t="s">
        <v>294</v>
      </c>
      <c r="I6" s="13" t="s">
        <v>301</v>
      </c>
      <c r="J6" s="13" t="s">
        <v>201</v>
      </c>
      <c r="K6" s="59" t="n">
        <v>10</v>
      </c>
      <c r="L6" s="13" t="s">
        <v>302</v>
      </c>
      <c r="M6" s="43" t="str">
        <f aca="false">IFERROR(IF($Y6&lt;&gt;"",IF(INDEX(J_Plan,MATCH($Y6,J_Cod,0))="","",INDEX(J_Plan,MATCH($Y6,J_Cod,0))),IF(OR($J6="",$J6="EVENIMENT"),"",IF(INDEX(J_Lucru,MATCH($J6,J_Cod,0))="","",IF($L6="zl",WORKDAY(INDEX(J_Lucru,MATCH($J6,J_Cod,0)),$K6,Sarbatori),IF($L6="luni",EDATE(INDEX(J_Lucru,MATCH($J6,J_Cod,0)),$K6),INDEX(J_Lucru,MATCH($J6,J_Cod,0))+$K6*IF($L6="săpt",7,1)))))),"cod necunoscut")</f>
        <v/>
      </c>
      <c r="N6" s="60" t="str">
        <f aca="false">IF(INDEX(J_Prog,MATCH($Y6,J_Cod,0))="","",INDEX(J_Prog,MATCH($Y6,J_Cod,0)))</f>
        <v/>
      </c>
      <c r="O6" s="60" t="str">
        <f aca="false">IF(INDEX(J_Real,MATCH($Y6,J_Cod,0))="","",INDEX(J_Real,MATCH($Y6,J_Cod,0)))</f>
        <v/>
      </c>
      <c r="P6" s="12" t="str">
        <f aca="false">IF($J6="EVENIMENT",IF(ISNUMBER($O6),"Realizat","La eveniment"),IF(ISNUMBER($O6),IF(AND(ISNUMBER($M6),$O6&gt;$M6),"Realizat cu întârziere","Realizat"),IF(NOT(ISNUMBER($M6)),"Fără termen",IF(Data_ref&gt;$M6,"Întârziat",IF(AND(ISNUMBER($N6),$N6&gt;$M6),"Risc de întârziere",IF($M6-Data_ref&lt;=14,"Scadent ≤ 14 zile","În termen"))))))</f>
        <v>Fără termen</v>
      </c>
      <c r="Q6" s="12" t="str">
        <f aca="false">IF(NOT(ISNUMBER($M6)),"",IF(ISNUMBER($O6),$O6-$M6,IF(ISNUMBER($N6),$N6-$M6,IF(Data_ref&gt;$M6,Data_ref-$M6,""))))</f>
        <v/>
      </c>
      <c r="R6" s="13" t="s">
        <v>303</v>
      </c>
      <c r="S6" s="16"/>
      <c r="T6" s="16"/>
      <c r="U6" s="52"/>
      <c r="V6" s="16"/>
      <c r="W6" s="12" t="str">
        <f aca="false">IF(ISNUMBER($M6),YEAR($M6)*100+MONTH($M6),"")</f>
        <v/>
      </c>
      <c r="X6" s="12" t="str">
        <f aca="false">IF(AND(ISNUMBER($M6),NOT(ISNUMBER($O6))),$M6+ROW()/100000,"")</f>
        <v/>
      </c>
      <c r="Y6" s="51" t="s">
        <v>205</v>
      </c>
      <c r="Z6" s="61" t="s">
        <v>304</v>
      </c>
      <c r="AA6" s="59" t="str">
        <f aca="false">IF($A6="","",IF(ISNUMBER($O6),"☑","☐"))</f>
        <v>☐</v>
      </c>
      <c r="AB6" s="12" t="n">
        <f aca="false">IF(AND($A6&lt;&gt;"",$B6=Seg_parcurs),ROW(),"")</f>
        <v>6</v>
      </c>
    </row>
    <row r="7" customFormat="false" ht="23.85" hidden="false" customHeight="false" outlineLevel="0" collapsed="false">
      <c r="A7" s="13" t="s">
        <v>305</v>
      </c>
      <c r="B7" s="13" t="s">
        <v>60</v>
      </c>
      <c r="C7" s="13" t="s">
        <v>171</v>
      </c>
      <c r="D7" s="13" t="s">
        <v>306</v>
      </c>
      <c r="E7" s="13" t="s">
        <v>307</v>
      </c>
      <c r="F7" s="13" t="s">
        <v>161</v>
      </c>
      <c r="G7" s="13" t="s">
        <v>150</v>
      </c>
      <c r="H7" s="13" t="s">
        <v>308</v>
      </c>
      <c r="I7" s="13" t="s">
        <v>309</v>
      </c>
      <c r="J7" s="13" t="s">
        <v>205</v>
      </c>
      <c r="K7" s="59" t="n">
        <v>2</v>
      </c>
      <c r="L7" s="13" t="s">
        <v>302</v>
      </c>
      <c r="M7" s="43" t="str">
        <f aca="false">IFERROR(IF($Y7&lt;&gt;"",IF(INDEX(J_Plan,MATCH($Y7,J_Cod,0))="","",INDEX(J_Plan,MATCH($Y7,J_Cod,0))),IF(OR($J7="",$J7="EVENIMENT"),"",IF(INDEX(J_Lucru,MATCH($J7,J_Cod,0))="","",IF($L7="zl",WORKDAY(INDEX(J_Lucru,MATCH($J7,J_Cod,0)),$K7,Sarbatori),IF($L7="luni",EDATE(INDEX(J_Lucru,MATCH($J7,J_Cod,0)),$K7),INDEX(J_Lucru,MATCH($J7,J_Cod,0))+$K7*IF($L7="săpt",7,1)))))),"cod necunoscut")</f>
        <v/>
      </c>
      <c r="N7" s="52"/>
      <c r="O7" s="52"/>
      <c r="P7" s="12" t="str">
        <f aca="false">IF($J7="EVENIMENT",IF(ISNUMBER($O7),"Realizat","La eveniment"),IF(ISNUMBER($O7),IF(AND(ISNUMBER($M7),$O7&gt;$M7),"Realizat cu întârziere","Realizat"),IF(NOT(ISNUMBER($M7)),"Fără termen",IF(Data_ref&gt;$M7,"Întârziat",IF(AND(ISNUMBER($N7),$N7&gt;$M7),"Risc de întârziere",IF($M7-Data_ref&lt;=14,"Scadent ≤ 14 zile","În termen"))))))</f>
        <v>Fără termen</v>
      </c>
      <c r="Q7" s="12" t="str">
        <f aca="false">IF(NOT(ISNUMBER($M7)),"",IF(ISNUMBER($O7),$O7-$M7,IF(ISNUMBER($N7),$N7-$M7,IF(Data_ref&gt;$M7,Data_ref-$M7,""))))</f>
        <v/>
      </c>
      <c r="R7" s="13" t="s">
        <v>310</v>
      </c>
      <c r="S7" s="16"/>
      <c r="T7" s="16"/>
      <c r="U7" s="52"/>
      <c r="V7" s="16"/>
      <c r="W7" s="12" t="str">
        <f aca="false">IF(ISNUMBER($M7),YEAR($M7)*100+MONTH($M7),"")</f>
        <v/>
      </c>
      <c r="X7" s="12" t="str">
        <f aca="false">IF(AND(ISNUMBER($M7),NOT(ISNUMBER($O7))),$M7+ROW()/100000,"")</f>
        <v/>
      </c>
      <c r="Y7" s="17"/>
      <c r="Z7" s="61" t="s">
        <v>311</v>
      </c>
      <c r="AA7" s="59" t="str">
        <f aca="false">IF($A7="","",IF(ISNUMBER($O7),"☑","☐"))</f>
        <v>☐</v>
      </c>
      <c r="AB7" s="12" t="n">
        <f aca="false">IF(AND($A7&lt;&gt;"",$B7=Seg_parcurs),ROW(),"")</f>
        <v>7</v>
      </c>
    </row>
    <row r="8" customFormat="false" ht="23.85" hidden="false" customHeight="false" outlineLevel="0" collapsed="false">
      <c r="A8" s="13" t="s">
        <v>312</v>
      </c>
      <c r="B8" s="13" t="s">
        <v>60</v>
      </c>
      <c r="C8" s="13" t="s">
        <v>171</v>
      </c>
      <c r="D8" s="13" t="s">
        <v>313</v>
      </c>
      <c r="E8" s="13" t="s">
        <v>314</v>
      </c>
      <c r="F8" s="13" t="s">
        <v>166</v>
      </c>
      <c r="G8" s="13" t="s">
        <v>150</v>
      </c>
      <c r="H8" s="13" t="s">
        <v>294</v>
      </c>
      <c r="I8" s="13" t="s">
        <v>315</v>
      </c>
      <c r="J8" s="13" t="s">
        <v>209</v>
      </c>
      <c r="K8" s="59" t="n">
        <v>0</v>
      </c>
      <c r="L8" s="13" t="s">
        <v>296</v>
      </c>
      <c r="M8" s="43" t="str">
        <f aca="false">IFERROR(IF($Y8&lt;&gt;"",IF(INDEX(J_Plan,MATCH($Y8,J_Cod,0))="","",INDEX(J_Plan,MATCH($Y8,J_Cod,0))),IF(OR($J8="",$J8="EVENIMENT"),"",IF(INDEX(J_Lucru,MATCH($J8,J_Cod,0))="","",IF($L8="zl",WORKDAY(INDEX(J_Lucru,MATCH($J8,J_Cod,0)),$K8,Sarbatori),IF($L8="luni",EDATE(INDEX(J_Lucru,MATCH($J8,J_Cod,0)),$K8),INDEX(J_Lucru,MATCH($J8,J_Cod,0))+$K8*IF($L8="săpt",7,1)))))),"cod necunoscut")</f>
        <v/>
      </c>
      <c r="N8" s="52"/>
      <c r="O8" s="52"/>
      <c r="P8" s="12" t="str">
        <f aca="false">IF($J8="EVENIMENT",IF(ISNUMBER($O8),"Realizat","La eveniment"),IF(ISNUMBER($O8),IF(AND(ISNUMBER($M8),$O8&gt;$M8),"Realizat cu întârziere","Realizat"),IF(NOT(ISNUMBER($M8)),"Fără termen",IF(Data_ref&gt;$M8,"Întârziat",IF(AND(ISNUMBER($N8),$N8&gt;$M8),"Risc de întârziere",IF($M8-Data_ref&lt;=14,"Scadent ≤ 14 zile","În termen"))))))</f>
        <v>Fără termen</v>
      </c>
      <c r="Q8" s="12" t="str">
        <f aca="false">IF(NOT(ISNUMBER($M8)),"",IF(ISNUMBER($O8),$O8-$M8,IF(ISNUMBER($N8),$N8-$M8,IF(Data_ref&gt;$M8,Data_ref-$M8,""))))</f>
        <v/>
      </c>
      <c r="R8" s="13" t="s">
        <v>316</v>
      </c>
      <c r="S8" s="16"/>
      <c r="T8" s="16"/>
      <c r="U8" s="52"/>
      <c r="V8" s="16"/>
      <c r="W8" s="12" t="str">
        <f aca="false">IF(ISNUMBER($M8),YEAR($M8)*100+MONTH($M8),"")</f>
        <v/>
      </c>
      <c r="X8" s="12" t="str">
        <f aca="false">IF(AND(ISNUMBER($M8),NOT(ISNUMBER($O8))),$M8+ROW()/100000,"")</f>
        <v/>
      </c>
      <c r="Y8" s="17"/>
      <c r="Z8" s="61" t="s">
        <v>311</v>
      </c>
      <c r="AA8" s="59" t="str">
        <f aca="false">IF($A8="","",IF(ISNUMBER($O8),"☑","☐"))</f>
        <v>☐</v>
      </c>
      <c r="AB8" s="12" t="n">
        <f aca="false">IF(AND($A8&lt;&gt;"",$B8=Seg_parcurs),ROW(),"")</f>
        <v>8</v>
      </c>
    </row>
    <row r="9" customFormat="false" ht="15" hidden="false" customHeight="false" outlineLevel="0" collapsed="false">
      <c r="A9" s="13" t="s">
        <v>317</v>
      </c>
      <c r="B9" s="13" t="s">
        <v>60</v>
      </c>
      <c r="C9" s="13" t="s">
        <v>171</v>
      </c>
      <c r="D9" s="13" t="s">
        <v>318</v>
      </c>
      <c r="E9" s="13" t="s">
        <v>319</v>
      </c>
      <c r="F9" s="13" t="s">
        <v>154</v>
      </c>
      <c r="G9" s="13" t="s">
        <v>150</v>
      </c>
      <c r="H9" s="13" t="s">
        <v>294</v>
      </c>
      <c r="I9" s="13" t="s">
        <v>211</v>
      </c>
      <c r="J9" s="13" t="s">
        <v>209</v>
      </c>
      <c r="K9" s="59" t="n">
        <v>0</v>
      </c>
      <c r="L9" s="13" t="s">
        <v>296</v>
      </c>
      <c r="M9" s="43" t="str">
        <f aca="false">IFERROR(IF($Y9&lt;&gt;"",IF(INDEX(J_Plan,MATCH($Y9,J_Cod,0))="","",INDEX(J_Plan,MATCH($Y9,J_Cod,0))),IF(OR($J9="",$J9="EVENIMENT"),"",IF(INDEX(J_Lucru,MATCH($J9,J_Cod,0))="","",IF($L9="zl",WORKDAY(INDEX(J_Lucru,MATCH($J9,J_Cod,0)),$K9,Sarbatori),IF($L9="luni",EDATE(INDEX(J_Lucru,MATCH($J9,J_Cod,0)),$K9),INDEX(J_Lucru,MATCH($J9,J_Cod,0))+$K9*IF($L9="săpt",7,1)))))),"cod necunoscut")</f>
        <v/>
      </c>
      <c r="N9" s="60" t="str">
        <f aca="false">IF(INDEX(J_Prog,MATCH($Y9,J_Cod,0))="","",INDEX(J_Prog,MATCH($Y9,J_Cod,0)))</f>
        <v/>
      </c>
      <c r="O9" s="60" t="str">
        <f aca="false">IF(INDEX(J_Real,MATCH($Y9,J_Cod,0))="","",INDEX(J_Real,MATCH($Y9,J_Cod,0)))</f>
        <v/>
      </c>
      <c r="P9" s="12" t="str">
        <f aca="false">IF($J9="EVENIMENT",IF(ISNUMBER($O9),"Realizat","La eveniment"),IF(ISNUMBER($O9),IF(AND(ISNUMBER($M9),$O9&gt;$M9),"Realizat cu întârziere","Realizat"),IF(NOT(ISNUMBER($M9)),"Fără termen",IF(Data_ref&gt;$M9,"Întârziat",IF(AND(ISNUMBER($N9),$N9&gt;$M9),"Risc de întârziere",IF($M9-Data_ref&lt;=14,"Scadent ≤ 14 zile","În termen"))))))</f>
        <v>Fără termen</v>
      </c>
      <c r="Q9" s="12" t="str">
        <f aca="false">IF(NOT(ISNUMBER($M9)),"",IF(ISNUMBER($O9),$O9-$M9,IF(ISNUMBER($N9),$N9-$M9,IF(Data_ref&gt;$M9,Data_ref-$M9,""))))</f>
        <v/>
      </c>
      <c r="R9" s="13" t="s">
        <v>154</v>
      </c>
      <c r="S9" s="16"/>
      <c r="T9" s="16"/>
      <c r="U9" s="52"/>
      <c r="V9" s="16"/>
      <c r="W9" s="12" t="str">
        <f aca="false">IF(ISNUMBER($M9),YEAR($M9)*100+MONTH($M9),"")</f>
        <v/>
      </c>
      <c r="X9" s="12" t="str">
        <f aca="false">IF(AND(ISNUMBER($M9),NOT(ISNUMBER($O9))),$M9+ROW()/100000,"")</f>
        <v/>
      </c>
      <c r="Y9" s="51" t="s">
        <v>209</v>
      </c>
      <c r="Z9" s="61" t="s">
        <v>311</v>
      </c>
      <c r="AA9" s="59" t="str">
        <f aca="false">IF($A9="","",IF(ISNUMBER($O9),"☑","☐"))</f>
        <v>☐</v>
      </c>
      <c r="AB9" s="12" t="n">
        <f aca="false">IF(AND($A9&lt;&gt;"",$B9=Seg_parcurs),ROW(),"")</f>
        <v>9</v>
      </c>
    </row>
    <row r="10" customFormat="false" ht="23.85" hidden="false" customHeight="false" outlineLevel="0" collapsed="false">
      <c r="A10" s="13" t="s">
        <v>320</v>
      </c>
      <c r="B10" s="13" t="s">
        <v>60</v>
      </c>
      <c r="C10" s="13" t="s">
        <v>171</v>
      </c>
      <c r="D10" s="13" t="s">
        <v>321</v>
      </c>
      <c r="E10" s="13" t="s">
        <v>322</v>
      </c>
      <c r="F10" s="13" t="s">
        <v>162</v>
      </c>
      <c r="G10" s="13" t="s">
        <v>64</v>
      </c>
      <c r="H10" s="13" t="s">
        <v>294</v>
      </c>
      <c r="I10" s="13" t="s">
        <v>323</v>
      </c>
      <c r="J10" s="13" t="s">
        <v>201</v>
      </c>
      <c r="K10" s="59" t="n">
        <v>30</v>
      </c>
      <c r="L10" s="13" t="s">
        <v>296</v>
      </c>
      <c r="M10" s="43" t="str">
        <f aca="false">IFERROR(IF($Y10&lt;&gt;"",IF(INDEX(J_Plan,MATCH($Y10,J_Cod,0))="","",INDEX(J_Plan,MATCH($Y10,J_Cod,0))),IF(OR($J10="",$J10="EVENIMENT"),"",IF(INDEX(J_Lucru,MATCH($J10,J_Cod,0))="","",IF($L10="zl",WORKDAY(INDEX(J_Lucru,MATCH($J10,J_Cod,0)),$K10,Sarbatori),IF($L10="luni",EDATE(INDEX(J_Lucru,MATCH($J10,J_Cod,0)),$K10),INDEX(J_Lucru,MATCH($J10,J_Cod,0))+$K10*IF($L10="săpt",7,1)))))),"cod necunoscut")</f>
        <v/>
      </c>
      <c r="N10" s="52"/>
      <c r="O10" s="52"/>
      <c r="P10" s="12" t="str">
        <f aca="false">IF($J10="EVENIMENT",IF(ISNUMBER($O10),"Realizat","La eveniment"),IF(ISNUMBER($O10),IF(AND(ISNUMBER($M10),$O10&gt;$M10),"Realizat cu întârziere","Realizat"),IF(NOT(ISNUMBER($M10)),"Fără termen",IF(Data_ref&gt;$M10,"Întârziat",IF(AND(ISNUMBER($N10),$N10&gt;$M10),"Risc de întârziere",IF($M10-Data_ref&lt;=14,"Scadent ≤ 14 zile","În termen"))))))</f>
        <v>Fără termen</v>
      </c>
      <c r="Q10" s="12" t="str">
        <f aca="false">IF(NOT(ISNUMBER($M10)),"",IF(ISNUMBER($O10),$O10-$M10,IF(ISNUMBER($N10),$N10-$M10,IF(Data_ref&gt;$M10,Data_ref-$M10,""))))</f>
        <v/>
      </c>
      <c r="R10" s="13" t="s">
        <v>324</v>
      </c>
      <c r="S10" s="16"/>
      <c r="T10" s="16"/>
      <c r="U10" s="52"/>
      <c r="V10" s="16"/>
      <c r="W10" s="12" t="str">
        <f aca="false">IF(ISNUMBER($M10),YEAR($M10)*100+MONTH($M10),"")</f>
        <v/>
      </c>
      <c r="X10" s="12" t="str">
        <f aca="false">IF(AND(ISNUMBER($M10),NOT(ISNUMBER($O10))),$M10+ROW()/100000,"")</f>
        <v/>
      </c>
      <c r="Y10" s="17"/>
      <c r="Z10" s="61" t="s">
        <v>304</v>
      </c>
      <c r="AA10" s="59" t="str">
        <f aca="false">IF($A10="","",IF(ISNUMBER($O10),"☑","☐"))</f>
        <v>☐</v>
      </c>
      <c r="AB10" s="12" t="n">
        <f aca="false">IF(AND($A10&lt;&gt;"",$B10=Seg_parcurs),ROW(),"")</f>
        <v>10</v>
      </c>
    </row>
    <row r="11" customFormat="false" ht="15" hidden="false" customHeight="false" outlineLevel="0" collapsed="false">
      <c r="A11" s="13" t="s">
        <v>325</v>
      </c>
      <c r="B11" s="13" t="s">
        <v>63</v>
      </c>
      <c r="C11" s="13" t="s">
        <v>172</v>
      </c>
      <c r="D11" s="13" t="s">
        <v>326</v>
      </c>
      <c r="E11" s="13" t="s">
        <v>327</v>
      </c>
      <c r="F11" s="13" t="s">
        <v>155</v>
      </c>
      <c r="G11" s="13" t="s">
        <v>64</v>
      </c>
      <c r="H11" s="13" t="s">
        <v>328</v>
      </c>
      <c r="I11" s="13" t="s">
        <v>65</v>
      </c>
      <c r="J11" s="13" t="s">
        <v>209</v>
      </c>
      <c r="K11" s="59" t="n">
        <v>1</v>
      </c>
      <c r="L11" s="13" t="s">
        <v>329</v>
      </c>
      <c r="M11" s="43" t="str">
        <f aca="false">IFERROR(IF($Y11&lt;&gt;"",IF(INDEX(J_Plan,MATCH($Y11,J_Cod,0))="","",INDEX(J_Plan,MATCH($Y11,J_Cod,0))),IF(OR($J11="",$J11="EVENIMENT"),"",IF(INDEX(J_Lucru,MATCH($J11,J_Cod,0))="","",IF($L11="zl",WORKDAY(INDEX(J_Lucru,MATCH($J11,J_Cod,0)),$K11,Sarbatori),IF($L11="luni",EDATE(INDEX(J_Lucru,MATCH($J11,J_Cod,0)),$K11),INDEX(J_Lucru,MATCH($J11,J_Cod,0))+$K11*IF($L11="săpt",7,1)))))),"cod necunoscut")</f>
        <v/>
      </c>
      <c r="N11" s="52"/>
      <c r="O11" s="52"/>
      <c r="P11" s="12" t="str">
        <f aca="false">IF($J11="EVENIMENT",IF(ISNUMBER($O11),"Realizat","La eveniment"),IF(ISNUMBER($O11),IF(AND(ISNUMBER($M11),$O11&gt;$M11),"Realizat cu întârziere","Realizat"),IF(NOT(ISNUMBER($M11)),"Fără termen",IF(Data_ref&gt;$M11,"Întârziat",IF(AND(ISNUMBER($N11),$N11&gt;$M11),"Risc de întârziere",IF($M11-Data_ref&lt;=14,"Scadent ≤ 14 zile","În termen"))))))</f>
        <v>Fără termen</v>
      </c>
      <c r="Q11" s="12" t="str">
        <f aca="false">IF(NOT(ISNUMBER($M11)),"",IF(ISNUMBER($O11),$O11-$M11,IF(ISNUMBER($N11),$N11-$M11,IF(Data_ref&gt;$M11,Data_ref-$M11,""))))</f>
        <v/>
      </c>
      <c r="R11" s="13" t="s">
        <v>154</v>
      </c>
      <c r="S11" s="16"/>
      <c r="T11" s="16"/>
      <c r="U11" s="52"/>
      <c r="V11" s="16"/>
      <c r="W11" s="12" t="str">
        <f aca="false">IF(ISNUMBER($M11),YEAR($M11)*100+MONTH($M11),"")</f>
        <v/>
      </c>
      <c r="X11" s="12" t="str">
        <f aca="false">IF(AND(ISNUMBER($M11),NOT(ISNUMBER($O11))),$M11+ROW()/100000,"")</f>
        <v/>
      </c>
      <c r="Y11" s="17"/>
      <c r="Z11" s="61" t="s">
        <v>304</v>
      </c>
      <c r="AA11" s="59" t="str">
        <f aca="false">IF($A11="","",IF(ISNUMBER($O11),"☑","☐"))</f>
        <v>☐</v>
      </c>
      <c r="AB11" s="12" t="str">
        <f aca="false">IF(AND($A11&lt;&gt;"",$B11=Seg_parcurs),ROW(),"")</f>
        <v/>
      </c>
    </row>
    <row r="12" customFormat="false" ht="23.85" hidden="false" customHeight="false" outlineLevel="0" collapsed="false">
      <c r="A12" s="13" t="s">
        <v>330</v>
      </c>
      <c r="B12" s="13" t="s">
        <v>63</v>
      </c>
      <c r="C12" s="13" t="s">
        <v>171</v>
      </c>
      <c r="D12" s="13" t="s">
        <v>331</v>
      </c>
      <c r="E12" s="13" t="s">
        <v>332</v>
      </c>
      <c r="F12" s="13" t="s">
        <v>154</v>
      </c>
      <c r="G12" s="13" t="s">
        <v>64</v>
      </c>
      <c r="H12" s="13" t="s">
        <v>328</v>
      </c>
      <c r="I12" s="13" t="s">
        <v>65</v>
      </c>
      <c r="J12" s="13" t="s">
        <v>209</v>
      </c>
      <c r="K12" s="59" t="n">
        <v>2</v>
      </c>
      <c r="L12" s="13" t="s">
        <v>329</v>
      </c>
      <c r="M12" s="43" t="str">
        <f aca="false">IFERROR(IF($Y12&lt;&gt;"",IF(INDEX(J_Plan,MATCH($Y12,J_Cod,0))="","",INDEX(J_Plan,MATCH($Y12,J_Cod,0))),IF(OR($J12="",$J12="EVENIMENT"),"",IF(INDEX(J_Lucru,MATCH($J12,J_Cod,0))="","",IF($L12="zl",WORKDAY(INDEX(J_Lucru,MATCH($J12,J_Cod,0)),$K12,Sarbatori),IF($L12="luni",EDATE(INDEX(J_Lucru,MATCH($J12,J_Cod,0)),$K12),INDEX(J_Lucru,MATCH($J12,J_Cod,0))+$K12*IF($L12="săpt",7,1)))))),"cod necunoscut")</f>
        <v/>
      </c>
      <c r="N12" s="52"/>
      <c r="O12" s="52"/>
      <c r="P12" s="12" t="str">
        <f aca="false">IF($J12="EVENIMENT",IF(ISNUMBER($O12),"Realizat","La eveniment"),IF(ISNUMBER($O12),IF(AND(ISNUMBER($M12),$O12&gt;$M12),"Realizat cu întârziere","Realizat"),IF(NOT(ISNUMBER($M12)),"Fără termen",IF(Data_ref&gt;$M12,"Întârziat",IF(AND(ISNUMBER($N12),$N12&gt;$M12),"Risc de întârziere",IF($M12-Data_ref&lt;=14,"Scadent ≤ 14 zile","În termen"))))))</f>
        <v>Fără termen</v>
      </c>
      <c r="Q12" s="12" t="str">
        <f aca="false">IF(NOT(ISNUMBER($M12)),"",IF(ISNUMBER($O12),$O12-$M12,IF(ISNUMBER($N12),$N12-$M12,IF(Data_ref&gt;$M12,Data_ref-$M12,""))))</f>
        <v/>
      </c>
      <c r="R12" s="13" t="s">
        <v>154</v>
      </c>
      <c r="S12" s="16"/>
      <c r="T12" s="16"/>
      <c r="U12" s="52"/>
      <c r="V12" s="16"/>
      <c r="W12" s="12" t="str">
        <f aca="false">IF(ISNUMBER($M12),YEAR($M12)*100+MONTH($M12),"")</f>
        <v/>
      </c>
      <c r="X12" s="12" t="str">
        <f aca="false">IF(AND(ISNUMBER($M12),NOT(ISNUMBER($O12))),$M12+ROW()/100000,"")</f>
        <v/>
      </c>
      <c r="Y12" s="17"/>
      <c r="Z12" s="61" t="s">
        <v>304</v>
      </c>
      <c r="AA12" s="59" t="str">
        <f aca="false">IF($A12="","",IF(ISNUMBER($O12),"☑","☐"))</f>
        <v>☐</v>
      </c>
      <c r="AB12" s="12" t="str">
        <f aca="false">IF(AND($A12&lt;&gt;"",$B12=Seg_parcurs),ROW(),"")</f>
        <v/>
      </c>
    </row>
    <row r="13" customFormat="false" ht="23.85" hidden="false" customHeight="false" outlineLevel="0" collapsed="false">
      <c r="A13" s="13" t="s">
        <v>333</v>
      </c>
      <c r="B13" s="13" t="s">
        <v>63</v>
      </c>
      <c r="C13" s="13" t="s">
        <v>171</v>
      </c>
      <c r="D13" s="13" t="s">
        <v>334</v>
      </c>
      <c r="E13" s="13" t="s">
        <v>335</v>
      </c>
      <c r="F13" s="13" t="s">
        <v>167</v>
      </c>
      <c r="G13" s="13" t="s">
        <v>64</v>
      </c>
      <c r="H13" s="13" t="s">
        <v>328</v>
      </c>
      <c r="I13" s="13" t="s">
        <v>68</v>
      </c>
      <c r="J13" s="13" t="s">
        <v>209</v>
      </c>
      <c r="K13" s="59" t="n">
        <v>3</v>
      </c>
      <c r="L13" s="13" t="s">
        <v>329</v>
      </c>
      <c r="M13" s="43" t="str">
        <f aca="false">IFERROR(IF($Y13&lt;&gt;"",IF(INDEX(J_Plan,MATCH($Y13,J_Cod,0))="","",INDEX(J_Plan,MATCH($Y13,J_Cod,0))),IF(OR($J13="",$J13="EVENIMENT"),"",IF(INDEX(J_Lucru,MATCH($J13,J_Cod,0))="","",IF($L13="zl",WORKDAY(INDEX(J_Lucru,MATCH($J13,J_Cod,0)),$K13,Sarbatori),IF($L13="luni",EDATE(INDEX(J_Lucru,MATCH($J13,J_Cod,0)),$K13),INDEX(J_Lucru,MATCH($J13,J_Cod,0))+$K13*IF($L13="săpt",7,1)))))),"cod necunoscut")</f>
        <v/>
      </c>
      <c r="N13" s="52"/>
      <c r="O13" s="52"/>
      <c r="P13" s="12" t="str">
        <f aca="false">IF($J13="EVENIMENT",IF(ISNUMBER($O13),"Realizat","La eveniment"),IF(ISNUMBER($O13),IF(AND(ISNUMBER($M13),$O13&gt;$M13),"Realizat cu întârziere","Realizat"),IF(NOT(ISNUMBER($M13)),"Fără termen",IF(Data_ref&gt;$M13,"Întârziat",IF(AND(ISNUMBER($N13),$N13&gt;$M13),"Risc de întârziere",IF($M13-Data_ref&lt;=14,"Scadent ≤ 14 zile","În termen"))))))</f>
        <v>Fără termen</v>
      </c>
      <c r="Q13" s="12" t="str">
        <f aca="false">IF(NOT(ISNUMBER($M13)),"",IF(ISNUMBER($O13),$O13-$M13,IF(ISNUMBER($N13),$N13-$M13,IF(Data_ref&gt;$M13,Data_ref-$M13,""))))</f>
        <v/>
      </c>
      <c r="R13" s="13" t="s">
        <v>154</v>
      </c>
      <c r="S13" s="16"/>
      <c r="T13" s="16"/>
      <c r="U13" s="52"/>
      <c r="V13" s="16"/>
      <c r="W13" s="12" t="str">
        <f aca="false">IF(ISNUMBER($M13),YEAR($M13)*100+MONTH($M13),"")</f>
        <v/>
      </c>
      <c r="X13" s="12" t="str">
        <f aca="false">IF(AND(ISNUMBER($M13),NOT(ISNUMBER($O13))),$M13+ROW()/100000,"")</f>
        <v/>
      </c>
      <c r="Y13" s="17"/>
      <c r="Z13" s="61" t="s">
        <v>304</v>
      </c>
      <c r="AA13" s="59" t="str">
        <f aca="false">IF($A13="","",IF(ISNUMBER($O13),"☑","☐"))</f>
        <v>☐</v>
      </c>
      <c r="AB13" s="12" t="str">
        <f aca="false">IF(AND($A13&lt;&gt;"",$B13=Seg_parcurs),ROW(),"")</f>
        <v/>
      </c>
    </row>
    <row r="14" customFormat="false" ht="23.85" hidden="false" customHeight="false" outlineLevel="0" collapsed="false">
      <c r="A14" s="13" t="s">
        <v>336</v>
      </c>
      <c r="B14" s="13" t="s">
        <v>63</v>
      </c>
      <c r="C14" s="13" t="s">
        <v>171</v>
      </c>
      <c r="D14" s="13" t="s">
        <v>337</v>
      </c>
      <c r="E14" s="13" t="s">
        <v>338</v>
      </c>
      <c r="F14" s="13" t="s">
        <v>154</v>
      </c>
      <c r="G14" s="13" t="s">
        <v>64</v>
      </c>
      <c r="H14" s="13" t="s">
        <v>294</v>
      </c>
      <c r="I14" s="13" t="s">
        <v>339</v>
      </c>
      <c r="J14" s="13" t="s">
        <v>213</v>
      </c>
      <c r="K14" s="59" t="n">
        <v>0</v>
      </c>
      <c r="L14" s="13" t="s">
        <v>296</v>
      </c>
      <c r="M14" s="43" t="str">
        <f aca="false">IFERROR(IF($Y14&lt;&gt;"",IF(INDEX(J_Plan,MATCH($Y14,J_Cod,0))="","",INDEX(J_Plan,MATCH($Y14,J_Cod,0))),IF(OR($J14="",$J14="EVENIMENT"),"",IF(INDEX(J_Lucru,MATCH($J14,J_Cod,0))="","",IF($L14="zl",WORKDAY(INDEX(J_Lucru,MATCH($J14,J_Cod,0)),$K14,Sarbatori),IF($L14="luni",EDATE(INDEX(J_Lucru,MATCH($J14,J_Cod,0)),$K14),INDEX(J_Lucru,MATCH($J14,J_Cod,0))+$K14*IF($L14="săpt",7,1)))))),"cod necunoscut")</f>
        <v/>
      </c>
      <c r="N14" s="60" t="str">
        <f aca="false">IF(INDEX(J_Prog,MATCH($Y14,J_Cod,0))="","",INDEX(J_Prog,MATCH($Y14,J_Cod,0)))</f>
        <v/>
      </c>
      <c r="O14" s="60" t="str">
        <f aca="false">IF(INDEX(J_Real,MATCH($Y14,J_Cod,0))="","",INDEX(J_Real,MATCH($Y14,J_Cod,0)))</f>
        <v/>
      </c>
      <c r="P14" s="12" t="str">
        <f aca="false">IF($J14="EVENIMENT",IF(ISNUMBER($O14),"Realizat","La eveniment"),IF(ISNUMBER($O14),IF(AND(ISNUMBER($M14),$O14&gt;$M14),"Realizat cu întârziere","Realizat"),IF(NOT(ISNUMBER($M14)),"Fără termen",IF(Data_ref&gt;$M14,"Întârziat",IF(AND(ISNUMBER($N14),$N14&gt;$M14),"Risc de întârziere",IF($M14-Data_ref&lt;=14,"Scadent ≤ 14 zile","În termen"))))))</f>
        <v>Fără termen</v>
      </c>
      <c r="Q14" s="12" t="str">
        <f aca="false">IF(NOT(ISNUMBER($M14)),"",IF(ISNUMBER($O14),$O14-$M14,IF(ISNUMBER($N14),$N14-$M14,IF(Data_ref&gt;$M14,Data_ref-$M14,""))))</f>
        <v/>
      </c>
      <c r="R14" s="13" t="s">
        <v>340</v>
      </c>
      <c r="S14" s="16"/>
      <c r="T14" s="16"/>
      <c r="U14" s="52"/>
      <c r="V14" s="16"/>
      <c r="W14" s="12" t="str">
        <f aca="false">IF(ISNUMBER($M14),YEAR($M14)*100+MONTH($M14),"")</f>
        <v/>
      </c>
      <c r="X14" s="12" t="str">
        <f aca="false">IF(AND(ISNUMBER($M14),NOT(ISNUMBER($O14))),$M14+ROW()/100000,"")</f>
        <v/>
      </c>
      <c r="Y14" s="51" t="s">
        <v>213</v>
      </c>
      <c r="Z14" s="61" t="s">
        <v>304</v>
      </c>
      <c r="AA14" s="59" t="str">
        <f aca="false">IF($A14="","",IF(ISNUMBER($O14),"☑","☐"))</f>
        <v>☐</v>
      </c>
      <c r="AB14" s="12" t="str">
        <f aca="false">IF(AND($A14&lt;&gt;"",$B14=Seg_parcurs),ROW(),"")</f>
        <v/>
      </c>
    </row>
    <row r="15" customFormat="false" ht="23.85" hidden="false" customHeight="false" outlineLevel="0" collapsed="false">
      <c r="A15" s="13" t="s">
        <v>341</v>
      </c>
      <c r="B15" s="13" t="s">
        <v>63</v>
      </c>
      <c r="C15" s="13" t="s">
        <v>173</v>
      </c>
      <c r="D15" s="13" t="s">
        <v>342</v>
      </c>
      <c r="E15" s="13" t="s">
        <v>343</v>
      </c>
      <c r="F15" s="13" t="s">
        <v>162</v>
      </c>
      <c r="G15" s="13" t="s">
        <v>64</v>
      </c>
      <c r="H15" s="13" t="s">
        <v>328</v>
      </c>
      <c r="I15" s="13" t="s">
        <v>344</v>
      </c>
      <c r="J15" s="13" t="s">
        <v>209</v>
      </c>
      <c r="K15" s="59" t="n">
        <v>1</v>
      </c>
      <c r="L15" s="13" t="s">
        <v>329</v>
      </c>
      <c r="M15" s="43" t="str">
        <f aca="false">IFERROR(IF($Y15&lt;&gt;"",IF(INDEX(J_Plan,MATCH($Y15,J_Cod,0))="","",INDEX(J_Plan,MATCH($Y15,J_Cod,0))),IF(OR($J15="",$J15="EVENIMENT"),"",IF(INDEX(J_Lucru,MATCH($J15,J_Cod,0))="","",IF($L15="zl",WORKDAY(INDEX(J_Lucru,MATCH($J15,J_Cod,0)),$K15,Sarbatori),IF($L15="luni",EDATE(INDEX(J_Lucru,MATCH($J15,J_Cod,0)),$K15),INDEX(J_Lucru,MATCH($J15,J_Cod,0))+$K15*IF($L15="săpt",7,1)))))),"cod necunoscut")</f>
        <v/>
      </c>
      <c r="N15" s="52"/>
      <c r="O15" s="52"/>
      <c r="P15" s="12" t="str">
        <f aca="false">IF($J15="EVENIMENT",IF(ISNUMBER($O15),"Realizat","La eveniment"),IF(ISNUMBER($O15),IF(AND(ISNUMBER($M15),$O15&gt;$M15),"Realizat cu întârziere","Realizat"),IF(NOT(ISNUMBER($M15)),"Fără termen",IF(Data_ref&gt;$M15,"Întârziat",IF(AND(ISNUMBER($N15),$N15&gt;$M15),"Risc de întârziere",IF($M15-Data_ref&lt;=14,"Scadent ≤ 14 zile","În termen"))))))</f>
        <v>Fără termen</v>
      </c>
      <c r="Q15" s="12" t="str">
        <f aca="false">IF(NOT(ISNUMBER($M15)),"",IF(ISNUMBER($O15),$O15-$M15,IF(ISNUMBER($N15),$N15-$M15,IF(Data_ref&gt;$M15,Data_ref-$M15,""))))</f>
        <v/>
      </c>
      <c r="R15" s="13" t="s">
        <v>154</v>
      </c>
      <c r="S15" s="16"/>
      <c r="T15" s="16"/>
      <c r="U15" s="52"/>
      <c r="V15" s="16"/>
      <c r="W15" s="12" t="str">
        <f aca="false">IF(ISNUMBER($M15),YEAR($M15)*100+MONTH($M15),"")</f>
        <v/>
      </c>
      <c r="X15" s="12" t="str">
        <f aca="false">IF(AND(ISNUMBER($M15),NOT(ISNUMBER($O15))),$M15+ROW()/100000,"")</f>
        <v/>
      </c>
      <c r="Y15" s="17"/>
      <c r="Z15" s="61" t="s">
        <v>304</v>
      </c>
      <c r="AA15" s="59" t="str">
        <f aca="false">IF($A15="","",IF(ISNUMBER($O15),"☑","☐"))</f>
        <v>☐</v>
      </c>
      <c r="AB15" s="12" t="str">
        <f aca="false">IF(AND($A15&lt;&gt;"",$B15=Seg_parcurs),ROW(),"")</f>
        <v/>
      </c>
    </row>
    <row r="16" customFormat="false" ht="23.85" hidden="false" customHeight="false" outlineLevel="0" collapsed="false">
      <c r="A16" s="13" t="s">
        <v>345</v>
      </c>
      <c r="B16" s="13" t="s">
        <v>63</v>
      </c>
      <c r="C16" s="13" t="s">
        <v>173</v>
      </c>
      <c r="D16" s="13" t="s">
        <v>346</v>
      </c>
      <c r="E16" s="13" t="s">
        <v>347</v>
      </c>
      <c r="F16" s="13" t="s">
        <v>158</v>
      </c>
      <c r="G16" s="13" t="s">
        <v>64</v>
      </c>
      <c r="H16" s="13" t="s">
        <v>328</v>
      </c>
      <c r="I16" s="13" t="s">
        <v>348</v>
      </c>
      <c r="J16" s="13" t="s">
        <v>209</v>
      </c>
      <c r="K16" s="59" t="n">
        <v>2</v>
      </c>
      <c r="L16" s="13" t="s">
        <v>329</v>
      </c>
      <c r="M16" s="43" t="str">
        <f aca="false">IFERROR(IF($Y16&lt;&gt;"",IF(INDEX(J_Plan,MATCH($Y16,J_Cod,0))="","",INDEX(J_Plan,MATCH($Y16,J_Cod,0))),IF(OR($J16="",$J16="EVENIMENT"),"",IF(INDEX(J_Lucru,MATCH($J16,J_Cod,0))="","",IF($L16="zl",WORKDAY(INDEX(J_Lucru,MATCH($J16,J_Cod,0)),$K16,Sarbatori),IF($L16="luni",EDATE(INDEX(J_Lucru,MATCH($J16,J_Cod,0)),$K16),INDEX(J_Lucru,MATCH($J16,J_Cod,0))+$K16*IF($L16="săpt",7,1)))))),"cod necunoscut")</f>
        <v/>
      </c>
      <c r="N16" s="52"/>
      <c r="O16" s="52"/>
      <c r="P16" s="12" t="str">
        <f aca="false">IF($J16="EVENIMENT",IF(ISNUMBER($O16),"Realizat","La eveniment"),IF(ISNUMBER($O16),IF(AND(ISNUMBER($M16),$O16&gt;$M16),"Realizat cu întârziere","Realizat"),IF(NOT(ISNUMBER($M16)),"Fără termen",IF(Data_ref&gt;$M16,"Întârziat",IF(AND(ISNUMBER($N16),$N16&gt;$M16),"Risc de întârziere",IF($M16-Data_ref&lt;=14,"Scadent ≤ 14 zile","În termen"))))))</f>
        <v>Fără termen</v>
      </c>
      <c r="Q16" s="12" t="str">
        <f aca="false">IF(NOT(ISNUMBER($M16)),"",IF(ISNUMBER($O16),$O16-$M16,IF(ISNUMBER($N16),$N16-$M16,IF(Data_ref&gt;$M16,Data_ref-$M16,""))))</f>
        <v/>
      </c>
      <c r="R16" s="13" t="s">
        <v>349</v>
      </c>
      <c r="S16" s="16"/>
      <c r="T16" s="16"/>
      <c r="U16" s="52"/>
      <c r="V16" s="16"/>
      <c r="W16" s="12" t="str">
        <f aca="false">IF(ISNUMBER($M16),YEAR($M16)*100+MONTH($M16),"")</f>
        <v/>
      </c>
      <c r="X16" s="12" t="str">
        <f aca="false">IF(AND(ISNUMBER($M16),NOT(ISNUMBER($O16))),$M16+ROW()/100000,"")</f>
        <v/>
      </c>
      <c r="Y16" s="17"/>
      <c r="Z16" s="61" t="s">
        <v>304</v>
      </c>
      <c r="AA16" s="59" t="str">
        <f aca="false">IF($A16="","",IF(ISNUMBER($O16),"☑","☐"))</f>
        <v>☐</v>
      </c>
      <c r="AB16" s="12" t="str">
        <f aca="false">IF(AND($A16&lt;&gt;"",$B16=Seg_parcurs),ROW(),"")</f>
        <v/>
      </c>
    </row>
    <row r="17" customFormat="false" ht="15" hidden="false" customHeight="false" outlineLevel="0" collapsed="false">
      <c r="A17" s="13" t="s">
        <v>350</v>
      </c>
      <c r="B17" s="13" t="s">
        <v>63</v>
      </c>
      <c r="C17" s="13" t="s">
        <v>173</v>
      </c>
      <c r="D17" s="13" t="s">
        <v>351</v>
      </c>
      <c r="E17" s="13" t="s">
        <v>352</v>
      </c>
      <c r="F17" s="13" t="s">
        <v>158</v>
      </c>
      <c r="G17" s="13" t="s">
        <v>64</v>
      </c>
      <c r="H17" s="13" t="s">
        <v>294</v>
      </c>
      <c r="I17" s="13" t="s">
        <v>353</v>
      </c>
      <c r="J17" s="13" t="s">
        <v>213</v>
      </c>
      <c r="K17" s="59" t="n">
        <v>0</v>
      </c>
      <c r="L17" s="13" t="s">
        <v>296</v>
      </c>
      <c r="M17" s="43" t="str">
        <f aca="false">IFERROR(IF($Y17&lt;&gt;"",IF(INDEX(J_Plan,MATCH($Y17,J_Cod,0))="","",INDEX(J_Plan,MATCH($Y17,J_Cod,0))),IF(OR($J17="",$J17="EVENIMENT"),"",IF(INDEX(J_Lucru,MATCH($J17,J_Cod,0))="","",IF($L17="zl",WORKDAY(INDEX(J_Lucru,MATCH($J17,J_Cod,0)),$K17,Sarbatori),IF($L17="luni",EDATE(INDEX(J_Lucru,MATCH($J17,J_Cod,0)),$K17),INDEX(J_Lucru,MATCH($J17,J_Cod,0))+$K17*IF($L17="săpt",7,1)))))),"cod necunoscut")</f>
        <v/>
      </c>
      <c r="N17" s="52"/>
      <c r="O17" s="52"/>
      <c r="P17" s="12" t="str">
        <f aca="false">IF($J17="EVENIMENT",IF(ISNUMBER($O17),"Realizat","La eveniment"),IF(ISNUMBER($O17),IF(AND(ISNUMBER($M17),$O17&gt;$M17),"Realizat cu întârziere","Realizat"),IF(NOT(ISNUMBER($M17)),"Fără termen",IF(Data_ref&gt;$M17,"Întârziat",IF(AND(ISNUMBER($N17),$N17&gt;$M17),"Risc de întârziere",IF($M17-Data_ref&lt;=14,"Scadent ≤ 14 zile","În termen"))))))</f>
        <v>Fără termen</v>
      </c>
      <c r="Q17" s="12" t="str">
        <f aca="false">IF(NOT(ISNUMBER($M17)),"",IF(ISNUMBER($O17),$O17-$M17,IF(ISNUMBER($N17),$N17-$M17,IF(Data_ref&gt;$M17,Data_ref-$M17,""))))</f>
        <v/>
      </c>
      <c r="R17" s="13" t="s">
        <v>354</v>
      </c>
      <c r="S17" s="16"/>
      <c r="T17" s="16"/>
      <c r="U17" s="52"/>
      <c r="V17" s="16"/>
      <c r="W17" s="12" t="str">
        <f aca="false">IF(ISNUMBER($M17),YEAR($M17)*100+MONTH($M17),"")</f>
        <v/>
      </c>
      <c r="X17" s="12" t="str">
        <f aca="false">IF(AND(ISNUMBER($M17),NOT(ISNUMBER($O17))),$M17+ROW()/100000,"")</f>
        <v/>
      </c>
      <c r="Y17" s="17"/>
      <c r="Z17" s="61" t="s">
        <v>304</v>
      </c>
      <c r="AA17" s="59" t="str">
        <f aca="false">IF($A17="","",IF(ISNUMBER($O17),"☑","☐"))</f>
        <v>☐</v>
      </c>
      <c r="AB17" s="12" t="str">
        <f aca="false">IF(AND($A17&lt;&gt;"",$B17=Seg_parcurs),ROW(),"")</f>
        <v/>
      </c>
    </row>
    <row r="18" customFormat="false" ht="23.85" hidden="false" customHeight="false" outlineLevel="0" collapsed="false">
      <c r="A18" s="13" t="s">
        <v>355</v>
      </c>
      <c r="B18" s="13" t="s">
        <v>72</v>
      </c>
      <c r="C18" s="13" t="s">
        <v>171</v>
      </c>
      <c r="D18" s="13" t="s">
        <v>356</v>
      </c>
      <c r="E18" s="13" t="s">
        <v>357</v>
      </c>
      <c r="F18" s="13" t="s">
        <v>156</v>
      </c>
      <c r="G18" s="13" t="s">
        <v>64</v>
      </c>
      <c r="H18" s="13" t="s">
        <v>294</v>
      </c>
      <c r="I18" s="13" t="s">
        <v>358</v>
      </c>
      <c r="J18" s="13" t="s">
        <v>213</v>
      </c>
      <c r="K18" s="59" t="n">
        <v>0</v>
      </c>
      <c r="L18" s="13" t="s">
        <v>296</v>
      </c>
      <c r="M18" s="43" t="str">
        <f aca="false">IFERROR(IF($Y18&lt;&gt;"",IF(INDEX(J_Plan,MATCH($Y18,J_Cod,0))="","",INDEX(J_Plan,MATCH($Y18,J_Cod,0))),IF(OR($J18="",$J18="EVENIMENT"),"",IF(INDEX(J_Lucru,MATCH($J18,J_Cod,0))="","",IF($L18="zl",WORKDAY(INDEX(J_Lucru,MATCH($J18,J_Cod,0)),$K18,Sarbatori),IF($L18="luni",EDATE(INDEX(J_Lucru,MATCH($J18,J_Cod,0)),$K18),INDEX(J_Lucru,MATCH($J18,J_Cod,0))+$K18*IF($L18="săpt",7,1)))))),"cod necunoscut")</f>
        <v/>
      </c>
      <c r="N18" s="52"/>
      <c r="O18" s="52"/>
      <c r="P18" s="12" t="str">
        <f aca="false">IF($J18="EVENIMENT",IF(ISNUMBER($O18),"Realizat","La eveniment"),IF(ISNUMBER($O18),IF(AND(ISNUMBER($M18),$O18&gt;$M18),"Realizat cu întârziere","Realizat"),IF(NOT(ISNUMBER($M18)),"Fără termen",IF(Data_ref&gt;$M18,"Întârziat",IF(AND(ISNUMBER($N18),$N18&gt;$M18),"Risc de întârziere",IF($M18-Data_ref&lt;=14,"Scadent ≤ 14 zile","În termen"))))))</f>
        <v>Fără termen</v>
      </c>
      <c r="Q18" s="12" t="str">
        <f aca="false">IF(NOT(ISNUMBER($M18)),"",IF(ISNUMBER($O18),$O18-$M18,IF(ISNUMBER($N18),$N18-$M18,IF(Data_ref&gt;$M18,Data_ref-$M18,""))))</f>
        <v/>
      </c>
      <c r="R18" s="13" t="s">
        <v>359</v>
      </c>
      <c r="S18" s="16"/>
      <c r="T18" s="16"/>
      <c r="U18" s="52"/>
      <c r="V18" s="16"/>
      <c r="W18" s="12" t="str">
        <f aca="false">IF(ISNUMBER($M18),YEAR($M18)*100+MONTH($M18),"")</f>
        <v/>
      </c>
      <c r="X18" s="12" t="str">
        <f aca="false">IF(AND(ISNUMBER($M18),NOT(ISNUMBER($O18))),$M18+ROW()/100000,"")</f>
        <v/>
      </c>
      <c r="Y18" s="17"/>
      <c r="Z18" s="61" t="s">
        <v>304</v>
      </c>
      <c r="AA18" s="59" t="str">
        <f aca="false">IF($A18="","",IF(ISNUMBER($O18),"☑","☐"))</f>
        <v>☐</v>
      </c>
      <c r="AB18" s="12" t="str">
        <f aca="false">IF(AND($A18&lt;&gt;"",$B18=Seg_parcurs),ROW(),"")</f>
        <v/>
      </c>
    </row>
    <row r="19" customFormat="false" ht="23.85" hidden="false" customHeight="false" outlineLevel="0" collapsed="false">
      <c r="A19" s="13" t="s">
        <v>360</v>
      </c>
      <c r="B19" s="13" t="s">
        <v>72</v>
      </c>
      <c r="C19" s="13" t="s">
        <v>173</v>
      </c>
      <c r="D19" s="13" t="s">
        <v>361</v>
      </c>
      <c r="E19" s="13" t="s">
        <v>362</v>
      </c>
      <c r="F19" s="13" t="s">
        <v>156</v>
      </c>
      <c r="G19" s="13" t="s">
        <v>150</v>
      </c>
      <c r="H19" s="13" t="s">
        <v>294</v>
      </c>
      <c r="I19" s="13" t="s">
        <v>363</v>
      </c>
      <c r="J19" s="13" t="s">
        <v>213</v>
      </c>
      <c r="K19" s="59" t="n">
        <v>5</v>
      </c>
      <c r="L19" s="13" t="s">
        <v>302</v>
      </c>
      <c r="M19" s="43" t="str">
        <f aca="false">IFERROR(IF($Y19&lt;&gt;"",IF(INDEX(J_Plan,MATCH($Y19,J_Cod,0))="","",INDEX(J_Plan,MATCH($Y19,J_Cod,0))),IF(OR($J19="",$J19="EVENIMENT"),"",IF(INDEX(J_Lucru,MATCH($J19,J_Cod,0))="","",IF($L19="zl",WORKDAY(INDEX(J_Lucru,MATCH($J19,J_Cod,0)),$K19,Sarbatori),IF($L19="luni",EDATE(INDEX(J_Lucru,MATCH($J19,J_Cod,0)),$K19),INDEX(J_Lucru,MATCH($J19,J_Cod,0))+$K19*IF($L19="săpt",7,1)))))),"cod necunoscut")</f>
        <v/>
      </c>
      <c r="N19" s="52"/>
      <c r="O19" s="52"/>
      <c r="P19" s="12" t="str">
        <f aca="false">IF($J19="EVENIMENT",IF(ISNUMBER($O19),"Realizat","La eveniment"),IF(ISNUMBER($O19),IF(AND(ISNUMBER($M19),$O19&gt;$M19),"Realizat cu întârziere","Realizat"),IF(NOT(ISNUMBER($M19)),"Fără termen",IF(Data_ref&gt;$M19,"Întârziat",IF(AND(ISNUMBER($N19),$N19&gt;$M19),"Risc de întârziere",IF($M19-Data_ref&lt;=14,"Scadent ≤ 14 zile","În termen"))))))</f>
        <v>Fără termen</v>
      </c>
      <c r="Q19" s="12" t="str">
        <f aca="false">IF(NOT(ISNUMBER($M19)),"",IF(ISNUMBER($O19),$O19-$M19,IF(ISNUMBER($N19),$N19-$M19,IF(Data_ref&gt;$M19,Data_ref-$M19,""))))</f>
        <v/>
      </c>
      <c r="R19" s="13" t="s">
        <v>364</v>
      </c>
      <c r="S19" s="16"/>
      <c r="T19" s="16"/>
      <c r="U19" s="52"/>
      <c r="V19" s="16"/>
      <c r="W19" s="12" t="str">
        <f aca="false">IF(ISNUMBER($M19),YEAR($M19)*100+MONTH($M19),"")</f>
        <v/>
      </c>
      <c r="X19" s="12" t="str">
        <f aca="false">IF(AND(ISNUMBER($M19),NOT(ISNUMBER($O19))),$M19+ROW()/100000,"")</f>
        <v/>
      </c>
      <c r="Y19" s="17"/>
      <c r="Z19" s="61" t="s">
        <v>311</v>
      </c>
      <c r="AA19" s="59" t="str">
        <f aca="false">IF($A19="","",IF(ISNUMBER($O19),"☑","☐"))</f>
        <v>☐</v>
      </c>
      <c r="AB19" s="12" t="str">
        <f aca="false">IF(AND($A19&lt;&gt;"",$B19=Seg_parcurs),ROW(),"")</f>
        <v/>
      </c>
    </row>
    <row r="20" customFormat="false" ht="15" hidden="false" customHeight="false" outlineLevel="0" collapsed="false">
      <c r="A20" s="13" t="s">
        <v>365</v>
      </c>
      <c r="B20" s="13" t="s">
        <v>72</v>
      </c>
      <c r="C20" s="13" t="s">
        <v>173</v>
      </c>
      <c r="D20" s="13" t="s">
        <v>366</v>
      </c>
      <c r="E20" s="13" t="s">
        <v>367</v>
      </c>
      <c r="F20" s="13" t="s">
        <v>156</v>
      </c>
      <c r="G20" s="13" t="s">
        <v>150</v>
      </c>
      <c r="H20" s="13" t="s">
        <v>328</v>
      </c>
      <c r="I20" s="13" t="s">
        <v>368</v>
      </c>
      <c r="J20" s="13" t="s">
        <v>213</v>
      </c>
      <c r="K20" s="59" t="n">
        <v>5</v>
      </c>
      <c r="L20" s="13" t="s">
        <v>302</v>
      </c>
      <c r="M20" s="43" t="str">
        <f aca="false">IFERROR(IF($Y20&lt;&gt;"",IF(INDEX(J_Plan,MATCH($Y20,J_Cod,0))="","",INDEX(J_Plan,MATCH($Y20,J_Cod,0))),IF(OR($J20="",$J20="EVENIMENT"),"",IF(INDEX(J_Lucru,MATCH($J20,J_Cod,0))="","",IF($L20="zl",WORKDAY(INDEX(J_Lucru,MATCH($J20,J_Cod,0)),$K20,Sarbatori),IF($L20="luni",EDATE(INDEX(J_Lucru,MATCH($J20,J_Cod,0)),$K20),INDEX(J_Lucru,MATCH($J20,J_Cod,0))+$K20*IF($L20="săpt",7,1)))))),"cod necunoscut")</f>
        <v/>
      </c>
      <c r="N20" s="52"/>
      <c r="O20" s="52"/>
      <c r="P20" s="12" t="str">
        <f aca="false">IF($J20="EVENIMENT",IF(ISNUMBER($O20),"Realizat","La eveniment"),IF(ISNUMBER($O20),IF(AND(ISNUMBER($M20),$O20&gt;$M20),"Realizat cu întârziere","Realizat"),IF(NOT(ISNUMBER($M20)),"Fără termen",IF(Data_ref&gt;$M20,"Întârziat",IF(AND(ISNUMBER($N20),$N20&gt;$M20),"Risc de întârziere",IF($M20-Data_ref&lt;=14,"Scadent ≤ 14 zile","În termen"))))))</f>
        <v>Fără termen</v>
      </c>
      <c r="Q20" s="12" t="str">
        <f aca="false">IF(NOT(ISNUMBER($M20)),"",IF(ISNUMBER($O20),$O20-$M20,IF(ISNUMBER($N20),$N20-$M20,IF(Data_ref&gt;$M20,Data_ref-$M20,""))))</f>
        <v/>
      </c>
      <c r="R20" s="13" t="s">
        <v>154</v>
      </c>
      <c r="S20" s="16"/>
      <c r="T20" s="16"/>
      <c r="U20" s="52"/>
      <c r="V20" s="16"/>
      <c r="W20" s="12" t="str">
        <f aca="false">IF(ISNUMBER($M20),YEAR($M20)*100+MONTH($M20),"")</f>
        <v/>
      </c>
      <c r="X20" s="12" t="str">
        <f aca="false">IF(AND(ISNUMBER($M20),NOT(ISNUMBER($O20))),$M20+ROW()/100000,"")</f>
        <v/>
      </c>
      <c r="Y20" s="17"/>
      <c r="Z20" s="61" t="s">
        <v>311</v>
      </c>
      <c r="AA20" s="59" t="str">
        <f aca="false">IF($A20="","",IF(ISNUMBER($O20),"☑","☐"))</f>
        <v>☐</v>
      </c>
      <c r="AB20" s="12" t="str">
        <f aca="false">IF(AND($A20&lt;&gt;"",$B20=Seg_parcurs),ROW(),"")</f>
        <v/>
      </c>
    </row>
    <row r="21" customFormat="false" ht="23.85" hidden="false" customHeight="false" outlineLevel="0" collapsed="false">
      <c r="A21" s="13" t="s">
        <v>369</v>
      </c>
      <c r="B21" s="13" t="s">
        <v>72</v>
      </c>
      <c r="C21" s="13" t="s">
        <v>173</v>
      </c>
      <c r="D21" s="13" t="s">
        <v>370</v>
      </c>
      <c r="E21" s="13" t="s">
        <v>371</v>
      </c>
      <c r="F21" s="13" t="s">
        <v>156</v>
      </c>
      <c r="G21" s="13" t="s">
        <v>150</v>
      </c>
      <c r="H21" s="13" t="s">
        <v>328</v>
      </c>
      <c r="I21" s="13" t="s">
        <v>372</v>
      </c>
      <c r="J21" s="13" t="s">
        <v>213</v>
      </c>
      <c r="K21" s="59" t="n">
        <v>5</v>
      </c>
      <c r="L21" s="13" t="s">
        <v>302</v>
      </c>
      <c r="M21" s="43" t="str">
        <f aca="false">IFERROR(IF($Y21&lt;&gt;"",IF(INDEX(J_Plan,MATCH($Y21,J_Cod,0))="","",INDEX(J_Plan,MATCH($Y21,J_Cod,0))),IF(OR($J21="",$J21="EVENIMENT"),"",IF(INDEX(J_Lucru,MATCH($J21,J_Cod,0))="","",IF($L21="zl",WORKDAY(INDEX(J_Lucru,MATCH($J21,J_Cod,0)),$K21,Sarbatori),IF($L21="luni",EDATE(INDEX(J_Lucru,MATCH($J21,J_Cod,0)),$K21),INDEX(J_Lucru,MATCH($J21,J_Cod,0))+$K21*IF($L21="săpt",7,1)))))),"cod necunoscut")</f>
        <v/>
      </c>
      <c r="N21" s="52"/>
      <c r="O21" s="52"/>
      <c r="P21" s="12" t="str">
        <f aca="false">IF($J21="EVENIMENT",IF(ISNUMBER($O21),"Realizat","La eveniment"),IF(ISNUMBER($O21),IF(AND(ISNUMBER($M21),$O21&gt;$M21),"Realizat cu întârziere","Realizat"),IF(NOT(ISNUMBER($M21)),"Fără termen",IF(Data_ref&gt;$M21,"Întârziat",IF(AND(ISNUMBER($N21),$N21&gt;$M21),"Risc de întârziere",IF($M21-Data_ref&lt;=14,"Scadent ≤ 14 zile","În termen"))))))</f>
        <v>Fără termen</v>
      </c>
      <c r="Q21" s="12" t="str">
        <f aca="false">IF(NOT(ISNUMBER($M21)),"",IF(ISNUMBER($O21),$O21-$M21,IF(ISNUMBER($N21),$N21-$M21,IF(Data_ref&gt;$M21,Data_ref-$M21,""))))</f>
        <v/>
      </c>
      <c r="R21" s="13" t="s">
        <v>154</v>
      </c>
      <c r="S21" s="16"/>
      <c r="T21" s="16"/>
      <c r="U21" s="52"/>
      <c r="V21" s="16"/>
      <c r="W21" s="12" t="str">
        <f aca="false">IF(ISNUMBER($M21),YEAR($M21)*100+MONTH($M21),"")</f>
        <v/>
      </c>
      <c r="X21" s="12" t="str">
        <f aca="false">IF(AND(ISNUMBER($M21),NOT(ISNUMBER($O21))),$M21+ROW()/100000,"")</f>
        <v/>
      </c>
      <c r="Y21" s="17"/>
      <c r="Z21" s="61" t="s">
        <v>311</v>
      </c>
      <c r="AA21" s="59" t="str">
        <f aca="false">IF($A21="","",IF(ISNUMBER($O21),"☑","☐"))</f>
        <v>☐</v>
      </c>
      <c r="AB21" s="12" t="str">
        <f aca="false">IF(AND($A21&lt;&gt;"",$B21=Seg_parcurs),ROW(),"")</f>
        <v/>
      </c>
    </row>
    <row r="22" customFormat="false" ht="23.85" hidden="false" customHeight="false" outlineLevel="0" collapsed="false">
      <c r="A22" s="13" t="s">
        <v>373</v>
      </c>
      <c r="B22" s="13" t="s">
        <v>72</v>
      </c>
      <c r="C22" s="13" t="s">
        <v>173</v>
      </c>
      <c r="D22" s="13" t="s">
        <v>374</v>
      </c>
      <c r="E22" s="13" t="s">
        <v>127</v>
      </c>
      <c r="F22" s="13" t="s">
        <v>156</v>
      </c>
      <c r="G22" s="13" t="s">
        <v>151</v>
      </c>
      <c r="H22" s="13" t="s">
        <v>375</v>
      </c>
      <c r="I22" s="13" t="s">
        <v>376</v>
      </c>
      <c r="J22" s="13" t="s">
        <v>217</v>
      </c>
      <c r="K22" s="59" t="n">
        <v>0</v>
      </c>
      <c r="L22" s="13" t="s">
        <v>296</v>
      </c>
      <c r="M22" s="43" t="str">
        <f aca="false">IFERROR(IF($Y22&lt;&gt;"",IF(INDEX(J_Plan,MATCH($Y22,J_Cod,0))="","",INDEX(J_Plan,MATCH($Y22,J_Cod,0))),IF(OR($J22="",$J22="EVENIMENT"),"",IF(INDEX(J_Lucru,MATCH($J22,J_Cod,0))="","",IF($L22="zl",WORKDAY(INDEX(J_Lucru,MATCH($J22,J_Cod,0)),$K22,Sarbatori),IF($L22="luni",EDATE(INDEX(J_Lucru,MATCH($J22,J_Cod,0)),$K22),INDEX(J_Lucru,MATCH($J22,J_Cod,0))+$K22*IF($L22="săpt",7,1)))))),"cod necunoscut")</f>
        <v/>
      </c>
      <c r="N22" s="60" t="str">
        <f aca="false">IF(INDEX(J_Prog,MATCH($Y22,J_Cod,0))="","",INDEX(J_Prog,MATCH($Y22,J_Cod,0)))</f>
        <v/>
      </c>
      <c r="O22" s="60" t="str">
        <f aca="false">IF(INDEX(J_Real,MATCH($Y22,J_Cod,0))="","",INDEX(J_Real,MATCH($Y22,J_Cod,0)))</f>
        <v/>
      </c>
      <c r="P22" s="12" t="str">
        <f aca="false">IF($J22="EVENIMENT",IF(ISNUMBER($O22),"Realizat","La eveniment"),IF(ISNUMBER($O22),IF(AND(ISNUMBER($M22),$O22&gt;$M22),"Realizat cu întârziere","Realizat"),IF(NOT(ISNUMBER($M22)),"Fără termen",IF(Data_ref&gt;$M22,"Întârziat",IF(AND(ISNUMBER($N22),$N22&gt;$M22),"Risc de întârziere",IF($M22-Data_ref&lt;=14,"Scadent ≤ 14 zile","În termen"))))))</f>
        <v>Fără termen</v>
      </c>
      <c r="Q22" s="12" t="str">
        <f aca="false">IF(NOT(ISNUMBER($M22)),"",IF(ISNUMBER($O22),$O22-$M22,IF(ISNUMBER($N22),$N22-$M22,IF(Data_ref&gt;$M22,Data_ref-$M22,""))))</f>
        <v/>
      </c>
      <c r="R22" s="13" t="s">
        <v>377</v>
      </c>
      <c r="S22" s="16"/>
      <c r="T22" s="16"/>
      <c r="U22" s="52"/>
      <c r="V22" s="16"/>
      <c r="W22" s="12" t="str">
        <f aca="false">IF(ISNUMBER($M22),YEAR($M22)*100+MONTH($M22),"")</f>
        <v/>
      </c>
      <c r="X22" s="12" t="str">
        <f aca="false">IF(AND(ISNUMBER($M22),NOT(ISNUMBER($O22))),$M22+ROW()/100000,"")</f>
        <v/>
      </c>
      <c r="Y22" s="51" t="s">
        <v>217</v>
      </c>
      <c r="Z22" s="61" t="s">
        <v>311</v>
      </c>
      <c r="AA22" s="59" t="str">
        <f aca="false">IF($A22="","",IF(ISNUMBER($O22),"☑","☐"))</f>
        <v>☐</v>
      </c>
      <c r="AB22" s="12" t="str">
        <f aca="false">IF(AND($A22&lt;&gt;"",$B22=Seg_parcurs),ROW(),"")</f>
        <v/>
      </c>
    </row>
    <row r="23" customFormat="false" ht="23.85" hidden="false" customHeight="false" outlineLevel="0" collapsed="false">
      <c r="A23" s="13" t="s">
        <v>378</v>
      </c>
      <c r="B23" s="13" t="s">
        <v>72</v>
      </c>
      <c r="C23" s="13" t="s">
        <v>173</v>
      </c>
      <c r="D23" s="13" t="s">
        <v>379</v>
      </c>
      <c r="E23" s="13" t="s">
        <v>380</v>
      </c>
      <c r="F23" s="13" t="s">
        <v>159</v>
      </c>
      <c r="G23" s="13" t="s">
        <v>150</v>
      </c>
      <c r="H23" s="13" t="s">
        <v>381</v>
      </c>
      <c r="I23" s="13" t="s">
        <v>382</v>
      </c>
      <c r="J23" s="13" t="s">
        <v>217</v>
      </c>
      <c r="K23" s="59" t="n">
        <v>0</v>
      </c>
      <c r="L23" s="13" t="s">
        <v>296</v>
      </c>
      <c r="M23" s="43" t="str">
        <f aca="false">IFERROR(IF($Y23&lt;&gt;"",IF(INDEX(J_Plan,MATCH($Y23,J_Cod,0))="","",INDEX(J_Plan,MATCH($Y23,J_Cod,0))),IF(OR($J23="",$J23="EVENIMENT"),"",IF(INDEX(J_Lucru,MATCH($J23,J_Cod,0))="","",IF($L23="zl",WORKDAY(INDEX(J_Lucru,MATCH($J23,J_Cod,0)),$K23,Sarbatori),IF($L23="luni",EDATE(INDEX(J_Lucru,MATCH($J23,J_Cod,0)),$K23),INDEX(J_Lucru,MATCH($J23,J_Cod,0))+$K23*IF($L23="săpt",7,1)))))),"cod necunoscut")</f>
        <v/>
      </c>
      <c r="N23" s="52"/>
      <c r="O23" s="52"/>
      <c r="P23" s="12" t="str">
        <f aca="false">IF($J23="EVENIMENT",IF(ISNUMBER($O23),"Realizat","La eveniment"),IF(ISNUMBER($O23),IF(AND(ISNUMBER($M23),$O23&gt;$M23),"Realizat cu întârziere","Realizat"),IF(NOT(ISNUMBER($M23)),"Fără termen",IF(Data_ref&gt;$M23,"Întârziat",IF(AND(ISNUMBER($N23),$N23&gt;$M23),"Risc de întârziere",IF($M23-Data_ref&lt;=14,"Scadent ≤ 14 zile","În termen"))))))</f>
        <v>Fără termen</v>
      </c>
      <c r="Q23" s="12" t="str">
        <f aca="false">IF(NOT(ISNUMBER($M23)),"",IF(ISNUMBER($O23),$O23-$M23,IF(ISNUMBER($N23),$N23-$M23,IF(Data_ref&gt;$M23,Data_ref-$M23,""))))</f>
        <v/>
      </c>
      <c r="R23" s="13" t="s">
        <v>383</v>
      </c>
      <c r="S23" s="16"/>
      <c r="T23" s="16"/>
      <c r="U23" s="52"/>
      <c r="V23" s="16"/>
      <c r="W23" s="12" t="str">
        <f aca="false">IF(ISNUMBER($M23),YEAR($M23)*100+MONTH($M23),"")</f>
        <v/>
      </c>
      <c r="X23" s="12" t="str">
        <f aca="false">IF(AND(ISNUMBER($M23),NOT(ISNUMBER($O23))),$M23+ROW()/100000,"")</f>
        <v/>
      </c>
      <c r="Y23" s="17"/>
      <c r="Z23" s="61" t="s">
        <v>311</v>
      </c>
      <c r="AA23" s="59" t="str">
        <f aca="false">IF($A23="","",IF(ISNUMBER($O23),"☑","☐"))</f>
        <v>☐</v>
      </c>
      <c r="AB23" s="12" t="str">
        <f aca="false">IF(AND($A23&lt;&gt;"",$B23=Seg_parcurs),ROW(),"")</f>
        <v/>
      </c>
    </row>
    <row r="24" customFormat="false" ht="23.85" hidden="false" customHeight="false" outlineLevel="0" collapsed="false">
      <c r="A24" s="13" t="s">
        <v>384</v>
      </c>
      <c r="B24" s="13" t="s">
        <v>75</v>
      </c>
      <c r="C24" s="13" t="s">
        <v>174</v>
      </c>
      <c r="D24" s="13" t="s">
        <v>385</v>
      </c>
      <c r="E24" s="13" t="s">
        <v>386</v>
      </c>
      <c r="F24" s="13" t="s">
        <v>161</v>
      </c>
      <c r="G24" s="13" t="s">
        <v>64</v>
      </c>
      <c r="H24" s="13" t="s">
        <v>294</v>
      </c>
      <c r="I24" s="13" t="s">
        <v>387</v>
      </c>
      <c r="J24" s="13" t="s">
        <v>217</v>
      </c>
      <c r="K24" s="59" t="n">
        <v>0</v>
      </c>
      <c r="L24" s="13" t="s">
        <v>296</v>
      </c>
      <c r="M24" s="43" t="str">
        <f aca="false">IFERROR(IF($Y24&lt;&gt;"",IF(INDEX(J_Plan,MATCH($Y24,J_Cod,0))="","",INDEX(J_Plan,MATCH($Y24,J_Cod,0))),IF(OR($J24="",$J24="EVENIMENT"),"",IF(INDEX(J_Lucru,MATCH($J24,J_Cod,0))="","",IF($L24="zl",WORKDAY(INDEX(J_Lucru,MATCH($J24,J_Cod,0)),$K24,Sarbatori),IF($L24="luni",EDATE(INDEX(J_Lucru,MATCH($J24,J_Cod,0)),$K24),INDEX(J_Lucru,MATCH($J24,J_Cod,0))+$K24*IF($L24="săpt",7,1)))))),"cod necunoscut")</f>
        <v/>
      </c>
      <c r="N24" s="52"/>
      <c r="O24" s="52"/>
      <c r="P24" s="12" t="str">
        <f aca="false">IF($J24="EVENIMENT",IF(ISNUMBER($O24),"Realizat","La eveniment"),IF(ISNUMBER($O24),IF(AND(ISNUMBER($M24),$O24&gt;$M24),"Realizat cu întârziere","Realizat"),IF(NOT(ISNUMBER($M24)),"Fără termen",IF(Data_ref&gt;$M24,"Întârziat",IF(AND(ISNUMBER($N24),$N24&gt;$M24),"Risc de întârziere",IF($M24-Data_ref&lt;=14,"Scadent ≤ 14 zile","În termen"))))))</f>
        <v>Fără termen</v>
      </c>
      <c r="Q24" s="12" t="str">
        <f aca="false">IF(NOT(ISNUMBER($M24)),"",IF(ISNUMBER($O24),$O24-$M24,IF(ISNUMBER($N24),$N24-$M24,IF(Data_ref&gt;$M24,Data_ref-$M24,""))))</f>
        <v/>
      </c>
      <c r="R24" s="13" t="s">
        <v>388</v>
      </c>
      <c r="S24" s="16"/>
      <c r="T24" s="16"/>
      <c r="U24" s="52"/>
      <c r="V24" s="16"/>
      <c r="W24" s="12" t="str">
        <f aca="false">IF(ISNUMBER($M24),YEAR($M24)*100+MONTH($M24),"")</f>
        <v/>
      </c>
      <c r="X24" s="12" t="str">
        <f aca="false">IF(AND(ISNUMBER($M24),NOT(ISNUMBER($O24))),$M24+ROW()/100000,"")</f>
        <v/>
      </c>
      <c r="Y24" s="17"/>
      <c r="Z24" s="61" t="s">
        <v>304</v>
      </c>
      <c r="AA24" s="59" t="str">
        <f aca="false">IF($A24="","",IF(ISNUMBER($O24),"☑","☐"))</f>
        <v>☐</v>
      </c>
      <c r="AB24" s="12" t="str">
        <f aca="false">IF(AND($A24&lt;&gt;"",$B24=Seg_parcurs),ROW(),"")</f>
        <v/>
      </c>
    </row>
    <row r="25" customFormat="false" ht="15" hidden="false" customHeight="false" outlineLevel="0" collapsed="false">
      <c r="A25" s="13" t="s">
        <v>389</v>
      </c>
      <c r="B25" s="13" t="s">
        <v>75</v>
      </c>
      <c r="C25" s="13" t="s">
        <v>172</v>
      </c>
      <c r="D25" s="13" t="s">
        <v>390</v>
      </c>
      <c r="E25" s="13" t="s">
        <v>391</v>
      </c>
      <c r="F25" s="13" t="s">
        <v>157</v>
      </c>
      <c r="G25" s="13" t="s">
        <v>150</v>
      </c>
      <c r="H25" s="13" t="s">
        <v>328</v>
      </c>
      <c r="I25" s="13" t="s">
        <v>392</v>
      </c>
      <c r="J25" s="13" t="s">
        <v>217</v>
      </c>
      <c r="K25" s="59" t="n">
        <v>0</v>
      </c>
      <c r="L25" s="13" t="s">
        <v>296</v>
      </c>
      <c r="M25" s="43" t="str">
        <f aca="false">IFERROR(IF($Y25&lt;&gt;"",IF(INDEX(J_Plan,MATCH($Y25,J_Cod,0))="","",INDEX(J_Plan,MATCH($Y25,J_Cod,0))),IF(OR($J25="",$J25="EVENIMENT"),"",IF(INDEX(J_Lucru,MATCH($J25,J_Cod,0))="","",IF($L25="zl",WORKDAY(INDEX(J_Lucru,MATCH($J25,J_Cod,0)),$K25,Sarbatori),IF($L25="luni",EDATE(INDEX(J_Lucru,MATCH($J25,J_Cod,0)),$K25),INDEX(J_Lucru,MATCH($J25,J_Cod,0))+$K25*IF($L25="săpt",7,1)))))),"cod necunoscut")</f>
        <v/>
      </c>
      <c r="N25" s="52"/>
      <c r="O25" s="52"/>
      <c r="P25" s="12" t="str">
        <f aca="false">IF($J25="EVENIMENT",IF(ISNUMBER($O25),"Realizat","La eveniment"),IF(ISNUMBER($O25),IF(AND(ISNUMBER($M25),$O25&gt;$M25),"Realizat cu întârziere","Realizat"),IF(NOT(ISNUMBER($M25)),"Fără termen",IF(Data_ref&gt;$M25,"Întârziat",IF(AND(ISNUMBER($N25),$N25&gt;$M25),"Risc de întârziere",IF($M25-Data_ref&lt;=14,"Scadent ≤ 14 zile","În termen"))))))</f>
        <v>Fără termen</v>
      </c>
      <c r="Q25" s="12" t="str">
        <f aca="false">IF(NOT(ISNUMBER($M25)),"",IF(ISNUMBER($O25),$O25-$M25,IF(ISNUMBER($N25),$N25-$M25,IF(Data_ref&gt;$M25,Data_ref-$M25,""))))</f>
        <v/>
      </c>
      <c r="R25" s="13" t="s">
        <v>154</v>
      </c>
      <c r="S25" s="16"/>
      <c r="T25" s="16"/>
      <c r="U25" s="52"/>
      <c r="V25" s="16"/>
      <c r="W25" s="12" t="str">
        <f aca="false">IF(ISNUMBER($M25),YEAR($M25)*100+MONTH($M25),"")</f>
        <v/>
      </c>
      <c r="X25" s="12" t="str">
        <f aca="false">IF(AND(ISNUMBER($M25),NOT(ISNUMBER($O25))),$M25+ROW()/100000,"")</f>
        <v/>
      </c>
      <c r="Y25" s="17"/>
      <c r="Z25" s="61" t="s">
        <v>311</v>
      </c>
      <c r="AA25" s="59" t="str">
        <f aca="false">IF($A25="","",IF(ISNUMBER($O25),"☑","☐"))</f>
        <v>☐</v>
      </c>
      <c r="AB25" s="12" t="str">
        <f aca="false">IF(AND($A25&lt;&gt;"",$B25=Seg_parcurs),ROW(),"")</f>
        <v/>
      </c>
    </row>
    <row r="26" customFormat="false" ht="23.85" hidden="false" customHeight="false" outlineLevel="0" collapsed="false">
      <c r="A26" s="13" t="s">
        <v>393</v>
      </c>
      <c r="B26" s="13" t="s">
        <v>75</v>
      </c>
      <c r="C26" s="13" t="s">
        <v>173</v>
      </c>
      <c r="D26" s="13" t="s">
        <v>394</v>
      </c>
      <c r="E26" s="13" t="s">
        <v>395</v>
      </c>
      <c r="F26" s="13" t="s">
        <v>157</v>
      </c>
      <c r="G26" s="13" t="s">
        <v>150</v>
      </c>
      <c r="H26" s="13" t="s">
        <v>381</v>
      </c>
      <c r="I26" s="13" t="s">
        <v>396</v>
      </c>
      <c r="J26" s="13" t="s">
        <v>217</v>
      </c>
      <c r="K26" s="59" t="n">
        <v>0</v>
      </c>
      <c r="L26" s="13" t="s">
        <v>296</v>
      </c>
      <c r="M26" s="43" t="str">
        <f aca="false">IFERROR(IF($Y26&lt;&gt;"",IF(INDEX(J_Plan,MATCH($Y26,J_Cod,0))="","",INDEX(J_Plan,MATCH($Y26,J_Cod,0))),IF(OR($J26="",$J26="EVENIMENT"),"",IF(INDEX(J_Lucru,MATCH($J26,J_Cod,0))="","",IF($L26="zl",WORKDAY(INDEX(J_Lucru,MATCH($J26,J_Cod,0)),$K26,Sarbatori),IF($L26="luni",EDATE(INDEX(J_Lucru,MATCH($J26,J_Cod,0)),$K26),INDEX(J_Lucru,MATCH($J26,J_Cod,0))+$K26*IF($L26="săpt",7,1)))))),"cod necunoscut")</f>
        <v/>
      </c>
      <c r="N26" s="52"/>
      <c r="O26" s="52"/>
      <c r="P26" s="12" t="str">
        <f aca="false">IF($J26="EVENIMENT",IF(ISNUMBER($O26),"Realizat","La eveniment"),IF(ISNUMBER($O26),IF(AND(ISNUMBER($M26),$O26&gt;$M26),"Realizat cu întârziere","Realizat"),IF(NOT(ISNUMBER($M26)),"Fără termen",IF(Data_ref&gt;$M26,"Întârziat",IF(AND(ISNUMBER($N26),$N26&gt;$M26),"Risc de întârziere",IF($M26-Data_ref&lt;=14,"Scadent ≤ 14 zile","În termen"))))))</f>
        <v>Fără termen</v>
      </c>
      <c r="Q26" s="12" t="str">
        <f aca="false">IF(NOT(ISNUMBER($M26)),"",IF(ISNUMBER($O26),$O26-$M26,IF(ISNUMBER($N26),$N26-$M26,IF(Data_ref&gt;$M26,Data_ref-$M26,""))))</f>
        <v/>
      </c>
      <c r="R26" s="13" t="s">
        <v>397</v>
      </c>
      <c r="S26" s="16"/>
      <c r="T26" s="16"/>
      <c r="U26" s="52"/>
      <c r="V26" s="16"/>
      <c r="W26" s="12" t="str">
        <f aca="false">IF(ISNUMBER($M26),YEAR($M26)*100+MONTH($M26),"")</f>
        <v/>
      </c>
      <c r="X26" s="12" t="str">
        <f aca="false">IF(AND(ISNUMBER($M26),NOT(ISNUMBER($O26))),$M26+ROW()/100000,"")</f>
        <v/>
      </c>
      <c r="Y26" s="17"/>
      <c r="Z26" s="61" t="s">
        <v>311</v>
      </c>
      <c r="AA26" s="59" t="str">
        <f aca="false">IF($A26="","",IF(ISNUMBER($O26),"☑","☐"))</f>
        <v>☐</v>
      </c>
      <c r="AB26" s="12" t="str">
        <f aca="false">IF(AND($A26&lt;&gt;"",$B26=Seg_parcurs),ROW(),"")</f>
        <v/>
      </c>
    </row>
    <row r="27" customFormat="false" ht="23.85" hidden="false" customHeight="false" outlineLevel="0" collapsed="false">
      <c r="A27" s="13" t="s">
        <v>398</v>
      </c>
      <c r="B27" s="13" t="s">
        <v>75</v>
      </c>
      <c r="C27" s="13" t="s">
        <v>172</v>
      </c>
      <c r="D27" s="13" t="s">
        <v>399</v>
      </c>
      <c r="E27" s="13" t="s">
        <v>400</v>
      </c>
      <c r="F27" s="13" t="s">
        <v>155</v>
      </c>
      <c r="G27" s="13" t="s">
        <v>64</v>
      </c>
      <c r="H27" s="13" t="s">
        <v>328</v>
      </c>
      <c r="I27" s="13" t="s">
        <v>65</v>
      </c>
      <c r="J27" s="13" t="s">
        <v>217</v>
      </c>
      <c r="K27" s="59" t="n">
        <v>1</v>
      </c>
      <c r="L27" s="13" t="s">
        <v>329</v>
      </c>
      <c r="M27" s="43" t="str">
        <f aca="false">IFERROR(IF($Y27&lt;&gt;"",IF(INDEX(J_Plan,MATCH($Y27,J_Cod,0))="","",INDEX(J_Plan,MATCH($Y27,J_Cod,0))),IF(OR($J27="",$J27="EVENIMENT"),"",IF(INDEX(J_Lucru,MATCH($J27,J_Cod,0))="","",IF($L27="zl",WORKDAY(INDEX(J_Lucru,MATCH($J27,J_Cod,0)),$K27,Sarbatori),IF($L27="luni",EDATE(INDEX(J_Lucru,MATCH($J27,J_Cod,0)),$K27),INDEX(J_Lucru,MATCH($J27,J_Cod,0))+$K27*IF($L27="săpt",7,1)))))),"cod necunoscut")</f>
        <v/>
      </c>
      <c r="N27" s="52"/>
      <c r="O27" s="52"/>
      <c r="P27" s="12" t="str">
        <f aca="false">IF($J27="EVENIMENT",IF(ISNUMBER($O27),"Realizat","La eveniment"),IF(ISNUMBER($O27),IF(AND(ISNUMBER($M27),$O27&gt;$M27),"Realizat cu întârziere","Realizat"),IF(NOT(ISNUMBER($M27)),"Fără termen",IF(Data_ref&gt;$M27,"Întârziat",IF(AND(ISNUMBER($N27),$N27&gt;$M27),"Risc de întârziere",IF($M27-Data_ref&lt;=14,"Scadent ≤ 14 zile","În termen"))))))</f>
        <v>Fără termen</v>
      </c>
      <c r="Q27" s="12" t="str">
        <f aca="false">IF(NOT(ISNUMBER($M27)),"",IF(ISNUMBER($O27),$O27-$M27,IF(ISNUMBER($N27),$N27-$M27,IF(Data_ref&gt;$M27,Data_ref-$M27,""))))</f>
        <v/>
      </c>
      <c r="R27" s="13" t="s">
        <v>154</v>
      </c>
      <c r="S27" s="16"/>
      <c r="T27" s="16"/>
      <c r="U27" s="52"/>
      <c r="V27" s="16"/>
      <c r="W27" s="12" t="str">
        <f aca="false">IF(ISNUMBER($M27),YEAR($M27)*100+MONTH($M27),"")</f>
        <v/>
      </c>
      <c r="X27" s="12" t="str">
        <f aca="false">IF(AND(ISNUMBER($M27),NOT(ISNUMBER($O27))),$M27+ROW()/100000,"")</f>
        <v/>
      </c>
      <c r="Y27" s="17"/>
      <c r="Z27" s="61" t="s">
        <v>304</v>
      </c>
      <c r="AA27" s="59" t="str">
        <f aca="false">IF($A27="","",IF(ISNUMBER($O27),"☑","☐"))</f>
        <v>☐</v>
      </c>
      <c r="AB27" s="12" t="str">
        <f aca="false">IF(AND($A27&lt;&gt;"",$B27=Seg_parcurs),ROW(),"")</f>
        <v/>
      </c>
    </row>
    <row r="28" customFormat="false" ht="15" hidden="false" customHeight="false" outlineLevel="0" collapsed="false">
      <c r="A28" s="13" t="s">
        <v>401</v>
      </c>
      <c r="B28" s="13" t="s">
        <v>75</v>
      </c>
      <c r="C28" s="13" t="s">
        <v>175</v>
      </c>
      <c r="D28" s="13" t="s">
        <v>402</v>
      </c>
      <c r="E28" s="13" t="s">
        <v>403</v>
      </c>
      <c r="F28" s="13" t="s">
        <v>162</v>
      </c>
      <c r="G28" s="13" t="s">
        <v>100</v>
      </c>
      <c r="H28" s="13" t="s">
        <v>294</v>
      </c>
      <c r="I28" s="13" t="s">
        <v>404</v>
      </c>
      <c r="J28" s="13" t="s">
        <v>114</v>
      </c>
      <c r="K28" s="59" t="n">
        <v>-20</v>
      </c>
      <c r="L28" s="13" t="s">
        <v>302</v>
      </c>
      <c r="M28" s="43" t="str">
        <f aca="false">IFERROR(IF($Y28&lt;&gt;"",IF(INDEX(J_Plan,MATCH($Y28,J_Cod,0))="","",INDEX(J_Plan,MATCH($Y28,J_Cod,0))),IF(OR($J28="",$J28="EVENIMENT"),"",IF(INDEX(J_Lucru,MATCH($J28,J_Cod,0))="","",IF($L28="zl",WORKDAY(INDEX(J_Lucru,MATCH($J28,J_Cod,0)),$K28,Sarbatori),IF($L28="luni",EDATE(INDEX(J_Lucru,MATCH($J28,J_Cod,0)),$K28),INDEX(J_Lucru,MATCH($J28,J_Cod,0))+$K28*IF($L28="săpt",7,1)))))),"cod necunoscut")</f>
        <v/>
      </c>
      <c r="N28" s="52"/>
      <c r="O28" s="52"/>
      <c r="P28" s="12" t="str">
        <f aca="false">IF($J28="EVENIMENT",IF(ISNUMBER($O28),"Realizat","La eveniment"),IF(ISNUMBER($O28),IF(AND(ISNUMBER($M28),$O28&gt;$M28),"Realizat cu întârziere","Realizat"),IF(NOT(ISNUMBER($M28)),"Fără termen",IF(Data_ref&gt;$M28,"Întârziat",IF(AND(ISNUMBER($N28),$N28&gt;$M28),"Risc de întârziere",IF($M28-Data_ref&lt;=14,"Scadent ≤ 14 zile","În termen"))))))</f>
        <v>Fără termen</v>
      </c>
      <c r="Q28" s="12" t="str">
        <f aca="false">IF(NOT(ISNUMBER($M28)),"",IF(ISNUMBER($O28),$O28-$M28,IF(ISNUMBER($N28),$N28-$M28,IF(Data_ref&gt;$M28,Data_ref-$M28,""))))</f>
        <v/>
      </c>
      <c r="R28" s="13" t="s">
        <v>154</v>
      </c>
      <c r="S28" s="16"/>
      <c r="T28" s="16"/>
      <c r="U28" s="52"/>
      <c r="V28" s="16"/>
      <c r="W28" s="12" t="str">
        <f aca="false">IF(ISNUMBER($M28),YEAR($M28)*100+MONTH($M28),"")</f>
        <v/>
      </c>
      <c r="X28" s="12" t="str">
        <f aca="false">IF(AND(ISNUMBER($M28),NOT(ISNUMBER($O28))),$M28+ROW()/100000,"")</f>
        <v/>
      </c>
      <c r="Y28" s="17"/>
      <c r="Z28" s="61" t="s">
        <v>297</v>
      </c>
      <c r="AA28" s="59" t="str">
        <f aca="false">IF($A28="","",IF(ISNUMBER($O28),"☑","☐"))</f>
        <v>☐</v>
      </c>
      <c r="AB28" s="12" t="str">
        <f aca="false">IF(AND($A28&lt;&gt;"",$B28=Seg_parcurs),ROW(),"")</f>
        <v/>
      </c>
    </row>
    <row r="29" customFormat="false" ht="23.85" hidden="false" customHeight="false" outlineLevel="0" collapsed="false">
      <c r="A29" s="13" t="s">
        <v>405</v>
      </c>
      <c r="B29" s="13" t="s">
        <v>75</v>
      </c>
      <c r="C29" s="13" t="s">
        <v>176</v>
      </c>
      <c r="D29" s="13" t="s">
        <v>406</v>
      </c>
      <c r="E29" s="13" t="s">
        <v>407</v>
      </c>
      <c r="F29" s="13" t="s">
        <v>162</v>
      </c>
      <c r="G29" s="13" t="s">
        <v>64</v>
      </c>
      <c r="H29" s="13" t="s">
        <v>294</v>
      </c>
      <c r="I29" s="13" t="s">
        <v>82</v>
      </c>
      <c r="J29" s="13" t="s">
        <v>114</v>
      </c>
      <c r="K29" s="59" t="n">
        <v>-15</v>
      </c>
      <c r="L29" s="13" t="s">
        <v>302</v>
      </c>
      <c r="M29" s="43" t="str">
        <f aca="false">IFERROR(IF($Y29&lt;&gt;"",IF(INDEX(J_Plan,MATCH($Y29,J_Cod,0))="","",INDEX(J_Plan,MATCH($Y29,J_Cod,0))),IF(OR($J29="",$J29="EVENIMENT"),"",IF(INDEX(J_Lucru,MATCH($J29,J_Cod,0))="","",IF($L29="zl",WORKDAY(INDEX(J_Lucru,MATCH($J29,J_Cod,0)),$K29,Sarbatori),IF($L29="luni",EDATE(INDEX(J_Lucru,MATCH($J29,J_Cod,0)),$K29),INDEX(J_Lucru,MATCH($J29,J_Cod,0))+$K29*IF($L29="săpt",7,1)))))),"cod necunoscut")</f>
        <v/>
      </c>
      <c r="N29" s="52"/>
      <c r="O29" s="52"/>
      <c r="P29" s="12" t="str">
        <f aca="false">IF($J29="EVENIMENT",IF(ISNUMBER($O29),"Realizat","La eveniment"),IF(ISNUMBER($O29),IF(AND(ISNUMBER($M29),$O29&gt;$M29),"Realizat cu întârziere","Realizat"),IF(NOT(ISNUMBER($M29)),"Fără termen",IF(Data_ref&gt;$M29,"Întârziat",IF(AND(ISNUMBER($N29),$N29&gt;$M29),"Risc de întârziere",IF($M29-Data_ref&lt;=14,"Scadent ≤ 14 zile","În termen"))))))</f>
        <v>Fără termen</v>
      </c>
      <c r="Q29" s="12" t="str">
        <f aca="false">IF(NOT(ISNUMBER($M29)),"",IF(ISNUMBER($O29),$O29-$M29,IF(ISNUMBER($N29),$N29-$M29,IF(Data_ref&gt;$M29,Data_ref-$M29,""))))</f>
        <v/>
      </c>
      <c r="R29" s="13" t="s">
        <v>154</v>
      </c>
      <c r="S29" s="16"/>
      <c r="T29" s="16"/>
      <c r="U29" s="52"/>
      <c r="V29" s="16"/>
      <c r="W29" s="12" t="str">
        <f aca="false">IF(ISNUMBER($M29),YEAR($M29)*100+MONTH($M29),"")</f>
        <v/>
      </c>
      <c r="X29" s="12" t="str">
        <f aca="false">IF(AND(ISNUMBER($M29),NOT(ISNUMBER($O29))),$M29+ROW()/100000,"")</f>
        <v/>
      </c>
      <c r="Y29" s="17"/>
      <c r="Z29" s="61" t="s">
        <v>304</v>
      </c>
      <c r="AA29" s="59" t="str">
        <f aca="false">IF($A29="","",IF(ISNUMBER($O29),"☑","☐"))</f>
        <v>☐</v>
      </c>
      <c r="AB29" s="12" t="str">
        <f aca="false">IF(AND($A29&lt;&gt;"",$B29=Seg_parcurs),ROW(),"")</f>
        <v/>
      </c>
    </row>
    <row r="30" customFormat="false" ht="23.85" hidden="false" customHeight="false" outlineLevel="0" collapsed="false">
      <c r="A30" s="13" t="s">
        <v>408</v>
      </c>
      <c r="B30" s="13" t="s">
        <v>75</v>
      </c>
      <c r="C30" s="13" t="s">
        <v>175</v>
      </c>
      <c r="D30" s="13" t="s">
        <v>409</v>
      </c>
      <c r="E30" s="13" t="s">
        <v>410</v>
      </c>
      <c r="F30" s="13" t="s">
        <v>162</v>
      </c>
      <c r="G30" s="13" t="s">
        <v>100</v>
      </c>
      <c r="H30" s="13" t="s">
        <v>294</v>
      </c>
      <c r="I30" s="13" t="s">
        <v>411</v>
      </c>
      <c r="J30" s="13" t="s">
        <v>114</v>
      </c>
      <c r="K30" s="59" t="n">
        <v>0</v>
      </c>
      <c r="L30" s="13" t="s">
        <v>296</v>
      </c>
      <c r="M30" s="43" t="str">
        <f aca="false">IFERROR(IF($Y30&lt;&gt;"",IF(INDEX(J_Plan,MATCH($Y30,J_Cod,0))="","",INDEX(J_Plan,MATCH($Y30,J_Cod,0))),IF(OR($J30="",$J30="EVENIMENT"),"",IF(INDEX(J_Lucru,MATCH($J30,J_Cod,0))="","",IF($L30="zl",WORKDAY(INDEX(J_Lucru,MATCH($J30,J_Cod,0)),$K30,Sarbatori),IF($L30="luni",EDATE(INDEX(J_Lucru,MATCH($J30,J_Cod,0)),$K30),INDEX(J_Lucru,MATCH($J30,J_Cod,0))+$K30*IF($L30="săpt",7,1)))))),"cod necunoscut")</f>
        <v/>
      </c>
      <c r="N30" s="60" t="str">
        <f aca="false">IF(INDEX(J_Prog,MATCH($Y30,J_Cod,0))="","",INDEX(J_Prog,MATCH($Y30,J_Cod,0)))</f>
        <v/>
      </c>
      <c r="O30" s="60" t="str">
        <f aca="false">IF(INDEX(J_Real,MATCH($Y30,J_Cod,0))="","",INDEX(J_Real,MATCH($Y30,J_Cod,0)))</f>
        <v/>
      </c>
      <c r="P30" s="12" t="str">
        <f aca="false">IF($J30="EVENIMENT",IF(ISNUMBER($O30),"Realizat","La eveniment"),IF(ISNUMBER($O30),IF(AND(ISNUMBER($M30),$O30&gt;$M30),"Realizat cu întârziere","Realizat"),IF(NOT(ISNUMBER($M30)),"Fără termen",IF(Data_ref&gt;$M30,"Întârziat",IF(AND(ISNUMBER($N30),$N30&gt;$M30),"Risc de întârziere",IF($M30-Data_ref&lt;=14,"Scadent ≤ 14 zile","În termen"))))))</f>
        <v>Fără termen</v>
      </c>
      <c r="Q30" s="12" t="str">
        <f aca="false">IF(NOT(ISNUMBER($M30)),"",IF(ISNUMBER($O30),$O30-$M30,IF(ISNUMBER($N30),$N30-$M30,IF(Data_ref&gt;$M30,Data_ref-$M30,""))))</f>
        <v/>
      </c>
      <c r="R30" s="13" t="s">
        <v>412</v>
      </c>
      <c r="S30" s="16"/>
      <c r="T30" s="16"/>
      <c r="U30" s="52"/>
      <c r="V30" s="16"/>
      <c r="W30" s="12" t="str">
        <f aca="false">IF(ISNUMBER($M30),YEAR($M30)*100+MONTH($M30),"")</f>
        <v/>
      </c>
      <c r="X30" s="12" t="str">
        <f aca="false">IF(AND(ISNUMBER($M30),NOT(ISNUMBER($O30))),$M30+ROW()/100000,"")</f>
        <v/>
      </c>
      <c r="Y30" s="51" t="s">
        <v>114</v>
      </c>
      <c r="Z30" s="61" t="s">
        <v>297</v>
      </c>
      <c r="AA30" s="59" t="str">
        <f aca="false">IF($A30="","",IF(ISNUMBER($O30),"☑","☐"))</f>
        <v>☐</v>
      </c>
      <c r="AB30" s="12" t="str">
        <f aca="false">IF(AND($A30&lt;&gt;"",$B30=Seg_parcurs),ROW(),"")</f>
        <v/>
      </c>
    </row>
    <row r="31" customFormat="false" ht="23.85" hidden="false" customHeight="false" outlineLevel="0" collapsed="false">
      <c r="A31" s="13" t="s">
        <v>413</v>
      </c>
      <c r="B31" s="13" t="s">
        <v>75</v>
      </c>
      <c r="C31" s="13" t="s">
        <v>171</v>
      </c>
      <c r="D31" s="13" t="s">
        <v>414</v>
      </c>
      <c r="E31" s="13" t="s">
        <v>415</v>
      </c>
      <c r="F31" s="13" t="s">
        <v>162</v>
      </c>
      <c r="G31" s="13" t="s">
        <v>64</v>
      </c>
      <c r="H31" s="13" t="s">
        <v>294</v>
      </c>
      <c r="I31" s="13" t="s">
        <v>416</v>
      </c>
      <c r="J31" s="13" t="s">
        <v>114</v>
      </c>
      <c r="K31" s="59" t="n">
        <v>0</v>
      </c>
      <c r="L31" s="13" t="s">
        <v>296</v>
      </c>
      <c r="M31" s="43" t="str">
        <f aca="false">IFERROR(IF($Y31&lt;&gt;"",IF(INDEX(J_Plan,MATCH($Y31,J_Cod,0))="","",INDEX(J_Plan,MATCH($Y31,J_Cod,0))),IF(OR($J31="",$J31="EVENIMENT"),"",IF(INDEX(J_Lucru,MATCH($J31,J_Cod,0))="","",IF($L31="zl",WORKDAY(INDEX(J_Lucru,MATCH($J31,J_Cod,0)),$K31,Sarbatori),IF($L31="luni",EDATE(INDEX(J_Lucru,MATCH($J31,J_Cod,0)),$K31),INDEX(J_Lucru,MATCH($J31,J_Cod,0))+$K31*IF($L31="săpt",7,1)))))),"cod necunoscut")</f>
        <v/>
      </c>
      <c r="N31" s="52"/>
      <c r="O31" s="52"/>
      <c r="P31" s="12" t="str">
        <f aca="false">IF($J31="EVENIMENT",IF(ISNUMBER($O31),"Realizat","La eveniment"),IF(ISNUMBER($O31),IF(AND(ISNUMBER($M31),$O31&gt;$M31),"Realizat cu întârziere","Realizat"),IF(NOT(ISNUMBER($M31)),"Fără termen",IF(Data_ref&gt;$M31,"Întârziat",IF(AND(ISNUMBER($N31),$N31&gt;$M31),"Risc de întârziere",IF($M31-Data_ref&lt;=14,"Scadent ≤ 14 zile","În termen"))))))</f>
        <v>Fără termen</v>
      </c>
      <c r="Q31" s="12" t="str">
        <f aca="false">IF(NOT(ISNUMBER($M31)),"",IF(ISNUMBER($O31),$O31-$M31,IF(ISNUMBER($N31),$N31-$M31,IF(Data_ref&gt;$M31,Data_ref-$M31,""))))</f>
        <v/>
      </c>
      <c r="R31" s="13" t="s">
        <v>417</v>
      </c>
      <c r="S31" s="16"/>
      <c r="T31" s="16"/>
      <c r="U31" s="52"/>
      <c r="V31" s="16"/>
      <c r="W31" s="12" t="str">
        <f aca="false">IF(ISNUMBER($M31),YEAR($M31)*100+MONTH($M31),"")</f>
        <v/>
      </c>
      <c r="X31" s="12" t="str">
        <f aca="false">IF(AND(ISNUMBER($M31),NOT(ISNUMBER($O31))),$M31+ROW()/100000,"")</f>
        <v/>
      </c>
      <c r="Y31" s="17"/>
      <c r="Z31" s="61" t="s">
        <v>304</v>
      </c>
      <c r="AA31" s="59" t="str">
        <f aca="false">IF($A31="","",IF(ISNUMBER($O31),"☑","☐"))</f>
        <v>☐</v>
      </c>
      <c r="AB31" s="12" t="str">
        <f aca="false">IF(AND($A31&lt;&gt;"",$B31=Seg_parcurs),ROW(),"")</f>
        <v/>
      </c>
    </row>
    <row r="32" customFormat="false" ht="23.85" hidden="false" customHeight="false" outlineLevel="0" collapsed="false">
      <c r="A32" s="13" t="s">
        <v>418</v>
      </c>
      <c r="B32" s="13" t="s">
        <v>75</v>
      </c>
      <c r="C32" s="13" t="s">
        <v>171</v>
      </c>
      <c r="D32" s="13" t="s">
        <v>419</v>
      </c>
      <c r="E32" s="13" t="s">
        <v>420</v>
      </c>
      <c r="F32" s="13" t="s">
        <v>163</v>
      </c>
      <c r="G32" s="13" t="s">
        <v>64</v>
      </c>
      <c r="H32" s="13" t="s">
        <v>328</v>
      </c>
      <c r="I32" s="13" t="s">
        <v>421</v>
      </c>
      <c r="J32" s="13" t="s">
        <v>221</v>
      </c>
      <c r="K32" s="59" t="n">
        <v>0</v>
      </c>
      <c r="L32" s="13" t="s">
        <v>296</v>
      </c>
      <c r="M32" s="43" t="str">
        <f aca="false">IFERROR(IF($Y32&lt;&gt;"",IF(INDEX(J_Plan,MATCH($Y32,J_Cod,0))="","",INDEX(J_Plan,MATCH($Y32,J_Cod,0))),IF(OR($J32="",$J32="EVENIMENT"),"",IF(INDEX(J_Lucru,MATCH($J32,J_Cod,0))="","",IF($L32="zl",WORKDAY(INDEX(J_Lucru,MATCH($J32,J_Cod,0)),$K32,Sarbatori),IF($L32="luni",EDATE(INDEX(J_Lucru,MATCH($J32,J_Cod,0)),$K32),INDEX(J_Lucru,MATCH($J32,J_Cod,0))+$K32*IF($L32="săpt",7,1)))))),"cod necunoscut")</f>
        <v/>
      </c>
      <c r="N32" s="52"/>
      <c r="O32" s="52"/>
      <c r="P32" s="12" t="str">
        <f aca="false">IF($J32="EVENIMENT",IF(ISNUMBER($O32),"Realizat","La eveniment"),IF(ISNUMBER($O32),IF(AND(ISNUMBER($M32),$O32&gt;$M32),"Realizat cu întârziere","Realizat"),IF(NOT(ISNUMBER($M32)),"Fără termen",IF(Data_ref&gt;$M32,"Întârziat",IF(AND(ISNUMBER($N32),$N32&gt;$M32),"Risc de întârziere",IF($M32-Data_ref&lt;=14,"Scadent ≤ 14 zile","În termen"))))))</f>
        <v>Fără termen</v>
      </c>
      <c r="Q32" s="12" t="str">
        <f aca="false">IF(NOT(ISNUMBER($M32)),"",IF(ISNUMBER($O32),$O32-$M32,IF(ISNUMBER($N32),$N32-$M32,IF(Data_ref&gt;$M32,Data_ref-$M32,""))))</f>
        <v/>
      </c>
      <c r="R32" s="13" t="s">
        <v>154</v>
      </c>
      <c r="S32" s="16"/>
      <c r="T32" s="16"/>
      <c r="U32" s="52"/>
      <c r="V32" s="16"/>
      <c r="W32" s="12" t="str">
        <f aca="false">IF(ISNUMBER($M32),YEAR($M32)*100+MONTH($M32),"")</f>
        <v/>
      </c>
      <c r="X32" s="12" t="str">
        <f aca="false">IF(AND(ISNUMBER($M32),NOT(ISNUMBER($O32))),$M32+ROW()/100000,"")</f>
        <v/>
      </c>
      <c r="Y32" s="17"/>
      <c r="Z32" s="61" t="s">
        <v>304</v>
      </c>
      <c r="AA32" s="59" t="str">
        <f aca="false">IF($A32="","",IF(ISNUMBER($O32),"☑","☐"))</f>
        <v>☐</v>
      </c>
      <c r="AB32" s="12" t="str">
        <f aca="false">IF(AND($A32&lt;&gt;"",$B32=Seg_parcurs),ROW(),"")</f>
        <v/>
      </c>
    </row>
    <row r="33" customFormat="false" ht="23.85" hidden="false" customHeight="false" outlineLevel="0" collapsed="false">
      <c r="A33" s="13" t="s">
        <v>422</v>
      </c>
      <c r="B33" s="13" t="s">
        <v>75</v>
      </c>
      <c r="C33" s="13" t="s">
        <v>176</v>
      </c>
      <c r="D33" s="13" t="s">
        <v>423</v>
      </c>
      <c r="E33" s="13" t="s">
        <v>424</v>
      </c>
      <c r="F33" s="13" t="s">
        <v>154</v>
      </c>
      <c r="G33" s="13" t="s">
        <v>100</v>
      </c>
      <c r="H33" s="13" t="s">
        <v>294</v>
      </c>
      <c r="I33" s="13" t="s">
        <v>87</v>
      </c>
      <c r="J33" s="13" t="s">
        <v>221</v>
      </c>
      <c r="K33" s="59" t="n">
        <v>-5</v>
      </c>
      <c r="L33" s="13" t="s">
        <v>302</v>
      </c>
      <c r="M33" s="43" t="str">
        <f aca="false">IFERROR(IF($Y33&lt;&gt;"",IF(INDEX(J_Plan,MATCH($Y33,J_Cod,0))="","",INDEX(J_Plan,MATCH($Y33,J_Cod,0))),IF(OR($J33="",$J33="EVENIMENT"),"",IF(INDEX(J_Lucru,MATCH($J33,J_Cod,0))="","",IF($L33="zl",WORKDAY(INDEX(J_Lucru,MATCH($J33,J_Cod,0)),$K33,Sarbatori),IF($L33="luni",EDATE(INDEX(J_Lucru,MATCH($J33,J_Cod,0)),$K33),INDEX(J_Lucru,MATCH($J33,J_Cod,0))+$K33*IF($L33="săpt",7,1)))))),"cod necunoscut")</f>
        <v/>
      </c>
      <c r="N33" s="52"/>
      <c r="O33" s="52"/>
      <c r="P33" s="12" t="str">
        <f aca="false">IF($J33="EVENIMENT",IF(ISNUMBER($O33),"Realizat","La eveniment"),IF(ISNUMBER($O33),IF(AND(ISNUMBER($M33),$O33&gt;$M33),"Realizat cu întârziere","Realizat"),IF(NOT(ISNUMBER($M33)),"Fără termen",IF(Data_ref&gt;$M33,"Întârziat",IF(AND(ISNUMBER($N33),$N33&gt;$M33),"Risc de întârziere",IF($M33-Data_ref&lt;=14,"Scadent ≤ 14 zile","În termen"))))))</f>
        <v>Fără termen</v>
      </c>
      <c r="Q33" s="12" t="str">
        <f aca="false">IF(NOT(ISNUMBER($M33)),"",IF(ISNUMBER($O33),$O33-$M33,IF(ISNUMBER($N33),$N33-$M33,IF(Data_ref&gt;$M33,Data_ref-$M33,""))))</f>
        <v/>
      </c>
      <c r="R33" s="13" t="s">
        <v>425</v>
      </c>
      <c r="S33" s="16"/>
      <c r="T33" s="16"/>
      <c r="U33" s="52"/>
      <c r="V33" s="16"/>
      <c r="W33" s="12" t="str">
        <f aca="false">IF(ISNUMBER($M33),YEAR($M33)*100+MONTH($M33),"")</f>
        <v/>
      </c>
      <c r="X33" s="12" t="str">
        <f aca="false">IF(AND(ISNUMBER($M33),NOT(ISNUMBER($O33))),$M33+ROW()/100000,"")</f>
        <v/>
      </c>
      <c r="Y33" s="17"/>
      <c r="Z33" s="61" t="s">
        <v>297</v>
      </c>
      <c r="AA33" s="59" t="str">
        <f aca="false">IF($A33="","",IF(ISNUMBER($O33),"☑","☐"))</f>
        <v>☐</v>
      </c>
      <c r="AB33" s="12" t="str">
        <f aca="false">IF(AND($A33&lt;&gt;"",$B33=Seg_parcurs),ROW(),"")</f>
        <v/>
      </c>
    </row>
    <row r="34" customFormat="false" ht="23.85" hidden="false" customHeight="false" outlineLevel="0" collapsed="false">
      <c r="A34" s="13" t="s">
        <v>426</v>
      </c>
      <c r="B34" s="13" t="s">
        <v>75</v>
      </c>
      <c r="C34" s="13" t="s">
        <v>175</v>
      </c>
      <c r="D34" s="13" t="s">
        <v>427</v>
      </c>
      <c r="E34" s="13" t="s">
        <v>428</v>
      </c>
      <c r="F34" s="13" t="s">
        <v>155</v>
      </c>
      <c r="G34" s="13" t="s">
        <v>100</v>
      </c>
      <c r="H34" s="13" t="s">
        <v>294</v>
      </c>
      <c r="I34" s="13" t="s">
        <v>429</v>
      </c>
      <c r="J34" s="13" t="s">
        <v>221</v>
      </c>
      <c r="K34" s="59" t="n">
        <v>0</v>
      </c>
      <c r="L34" s="13" t="s">
        <v>296</v>
      </c>
      <c r="M34" s="43" t="str">
        <f aca="false">IFERROR(IF($Y34&lt;&gt;"",IF(INDEX(J_Plan,MATCH($Y34,J_Cod,0))="","",INDEX(J_Plan,MATCH($Y34,J_Cod,0))),IF(OR($J34="",$J34="EVENIMENT"),"",IF(INDEX(J_Lucru,MATCH($J34,J_Cod,0))="","",IF($L34="zl",WORKDAY(INDEX(J_Lucru,MATCH($J34,J_Cod,0)),$K34,Sarbatori),IF($L34="luni",EDATE(INDEX(J_Lucru,MATCH($J34,J_Cod,0)),$K34),INDEX(J_Lucru,MATCH($J34,J_Cod,0))+$K34*IF($L34="săpt",7,1)))))),"cod necunoscut")</f>
        <v/>
      </c>
      <c r="N34" s="60" t="str">
        <f aca="false">IF(INDEX(J_Prog,MATCH($Y34,J_Cod,0))="","",INDEX(J_Prog,MATCH($Y34,J_Cod,0)))</f>
        <v/>
      </c>
      <c r="O34" s="60" t="str">
        <f aca="false">IF(INDEX(J_Real,MATCH($Y34,J_Cod,0))="","",INDEX(J_Real,MATCH($Y34,J_Cod,0)))</f>
        <v/>
      </c>
      <c r="P34" s="12" t="str">
        <f aca="false">IF($J34="EVENIMENT",IF(ISNUMBER($O34),"Realizat","La eveniment"),IF(ISNUMBER($O34),IF(AND(ISNUMBER($M34),$O34&gt;$M34),"Realizat cu întârziere","Realizat"),IF(NOT(ISNUMBER($M34)),"Fără termen",IF(Data_ref&gt;$M34,"Întârziat",IF(AND(ISNUMBER($N34),$N34&gt;$M34),"Risc de întârziere",IF($M34-Data_ref&lt;=14,"Scadent ≤ 14 zile","În termen"))))))</f>
        <v>Fără termen</v>
      </c>
      <c r="Q34" s="12" t="str">
        <f aca="false">IF(NOT(ISNUMBER($M34)),"",IF(ISNUMBER($O34),$O34-$M34,IF(ISNUMBER($N34),$N34-$M34,IF(Data_ref&gt;$M34,Data_ref-$M34,""))))</f>
        <v/>
      </c>
      <c r="R34" s="13" t="s">
        <v>430</v>
      </c>
      <c r="S34" s="16"/>
      <c r="T34" s="16"/>
      <c r="U34" s="52"/>
      <c r="V34" s="16"/>
      <c r="W34" s="12" t="str">
        <f aca="false">IF(ISNUMBER($M34),YEAR($M34)*100+MONTH($M34),"")</f>
        <v/>
      </c>
      <c r="X34" s="12" t="str">
        <f aca="false">IF(AND(ISNUMBER($M34),NOT(ISNUMBER($O34))),$M34+ROW()/100000,"")</f>
        <v/>
      </c>
      <c r="Y34" s="51" t="s">
        <v>221</v>
      </c>
      <c r="Z34" s="61" t="s">
        <v>297</v>
      </c>
      <c r="AA34" s="59" t="str">
        <f aca="false">IF($A34="","",IF(ISNUMBER($O34),"☑","☐"))</f>
        <v>☐</v>
      </c>
      <c r="AB34" s="12" t="str">
        <f aca="false">IF(AND($A34&lt;&gt;"",$B34=Seg_parcurs),ROW(),"")</f>
        <v/>
      </c>
    </row>
    <row r="35" customFormat="false" ht="23.85" hidden="false" customHeight="false" outlineLevel="0" collapsed="false">
      <c r="A35" s="13" t="s">
        <v>431</v>
      </c>
      <c r="B35" s="13" t="s">
        <v>75</v>
      </c>
      <c r="C35" s="13" t="s">
        <v>171</v>
      </c>
      <c r="D35" s="13" t="s">
        <v>432</v>
      </c>
      <c r="E35" s="13" t="s">
        <v>433</v>
      </c>
      <c r="F35" s="13" t="s">
        <v>162</v>
      </c>
      <c r="G35" s="13" t="s">
        <v>64</v>
      </c>
      <c r="H35" s="13" t="s">
        <v>294</v>
      </c>
      <c r="I35" s="13" t="s">
        <v>434</v>
      </c>
      <c r="J35" s="13" t="s">
        <v>221</v>
      </c>
      <c r="K35" s="59" t="n">
        <v>0</v>
      </c>
      <c r="L35" s="13" t="s">
        <v>296</v>
      </c>
      <c r="M35" s="43" t="str">
        <f aca="false">IFERROR(IF($Y35&lt;&gt;"",IF(INDEX(J_Plan,MATCH($Y35,J_Cod,0))="","",INDEX(J_Plan,MATCH($Y35,J_Cod,0))),IF(OR($J35="",$J35="EVENIMENT"),"",IF(INDEX(J_Lucru,MATCH($J35,J_Cod,0))="","",IF($L35="zl",WORKDAY(INDEX(J_Lucru,MATCH($J35,J_Cod,0)),$K35,Sarbatori),IF($L35="luni",EDATE(INDEX(J_Lucru,MATCH($J35,J_Cod,0)),$K35),INDEX(J_Lucru,MATCH($J35,J_Cod,0))+$K35*IF($L35="săpt",7,1)))))),"cod necunoscut")</f>
        <v/>
      </c>
      <c r="N35" s="52"/>
      <c r="O35" s="52"/>
      <c r="P35" s="12" t="str">
        <f aca="false">IF($J35="EVENIMENT",IF(ISNUMBER($O35),"Realizat","La eveniment"),IF(ISNUMBER($O35),IF(AND(ISNUMBER($M35),$O35&gt;$M35),"Realizat cu întârziere","Realizat"),IF(NOT(ISNUMBER($M35)),"Fără termen",IF(Data_ref&gt;$M35,"Întârziat",IF(AND(ISNUMBER($N35),$N35&gt;$M35),"Risc de întârziere",IF($M35-Data_ref&lt;=14,"Scadent ≤ 14 zile","În termen"))))))</f>
        <v>Fără termen</v>
      </c>
      <c r="Q35" s="12" t="str">
        <f aca="false">IF(NOT(ISNUMBER($M35)),"",IF(ISNUMBER($O35),$O35-$M35,IF(ISNUMBER($N35),$N35-$M35,IF(Data_ref&gt;$M35,Data_ref-$M35,""))))</f>
        <v/>
      </c>
      <c r="R35" s="13" t="s">
        <v>435</v>
      </c>
      <c r="S35" s="16"/>
      <c r="T35" s="16"/>
      <c r="U35" s="52"/>
      <c r="V35" s="16"/>
      <c r="W35" s="12" t="str">
        <f aca="false">IF(ISNUMBER($M35),YEAR($M35)*100+MONTH($M35),"")</f>
        <v/>
      </c>
      <c r="X35" s="12" t="str">
        <f aca="false">IF(AND(ISNUMBER($M35),NOT(ISNUMBER($O35))),$M35+ROW()/100000,"")</f>
        <v/>
      </c>
      <c r="Y35" s="17"/>
      <c r="Z35" s="61" t="s">
        <v>304</v>
      </c>
      <c r="AA35" s="59" t="str">
        <f aca="false">IF($A35="","",IF(ISNUMBER($O35),"☑","☐"))</f>
        <v>☐</v>
      </c>
      <c r="AB35" s="12" t="str">
        <f aca="false">IF(AND($A35&lt;&gt;"",$B35=Seg_parcurs),ROW(),"")</f>
        <v/>
      </c>
    </row>
    <row r="36" customFormat="false" ht="15" hidden="false" customHeight="false" outlineLevel="0" collapsed="false">
      <c r="A36" s="13" t="s">
        <v>436</v>
      </c>
      <c r="B36" s="13" t="s">
        <v>75</v>
      </c>
      <c r="C36" s="13" t="s">
        <v>174</v>
      </c>
      <c r="D36" s="13" t="s">
        <v>437</v>
      </c>
      <c r="E36" s="13" t="s">
        <v>438</v>
      </c>
      <c r="F36" s="13" t="s">
        <v>154</v>
      </c>
      <c r="G36" s="13" t="s">
        <v>64</v>
      </c>
      <c r="H36" s="13" t="s">
        <v>328</v>
      </c>
      <c r="I36" s="13" t="s">
        <v>87</v>
      </c>
      <c r="J36" s="13" t="s">
        <v>221</v>
      </c>
      <c r="K36" s="59" t="n">
        <v>1</v>
      </c>
      <c r="L36" s="13" t="s">
        <v>296</v>
      </c>
      <c r="M36" s="43" t="str">
        <f aca="false">IFERROR(IF($Y36&lt;&gt;"",IF(INDEX(J_Plan,MATCH($Y36,J_Cod,0))="","",INDEX(J_Plan,MATCH($Y36,J_Cod,0))),IF(OR($J36="",$J36="EVENIMENT"),"",IF(INDEX(J_Lucru,MATCH($J36,J_Cod,0))="","",IF($L36="zl",WORKDAY(INDEX(J_Lucru,MATCH($J36,J_Cod,0)),$K36,Sarbatori),IF($L36="luni",EDATE(INDEX(J_Lucru,MATCH($J36,J_Cod,0)),$K36),INDEX(J_Lucru,MATCH($J36,J_Cod,0))+$K36*IF($L36="săpt",7,1)))))),"cod necunoscut")</f>
        <v/>
      </c>
      <c r="N36" s="52"/>
      <c r="O36" s="52"/>
      <c r="P36" s="12" t="str">
        <f aca="false">IF($J36="EVENIMENT",IF(ISNUMBER($O36),"Realizat","La eveniment"),IF(ISNUMBER($O36),IF(AND(ISNUMBER($M36),$O36&gt;$M36),"Realizat cu întârziere","Realizat"),IF(NOT(ISNUMBER($M36)),"Fără termen",IF(Data_ref&gt;$M36,"Întârziat",IF(AND(ISNUMBER($N36),$N36&gt;$M36),"Risc de întârziere",IF($M36-Data_ref&lt;=14,"Scadent ≤ 14 zile","În termen"))))))</f>
        <v>Fără termen</v>
      </c>
      <c r="Q36" s="12" t="str">
        <f aca="false">IF(NOT(ISNUMBER($M36)),"",IF(ISNUMBER($O36),$O36-$M36,IF(ISNUMBER($N36),$N36-$M36,IF(Data_ref&gt;$M36,Data_ref-$M36,""))))</f>
        <v/>
      </c>
      <c r="R36" s="13" t="s">
        <v>154</v>
      </c>
      <c r="S36" s="16"/>
      <c r="T36" s="16"/>
      <c r="U36" s="52"/>
      <c r="V36" s="16"/>
      <c r="W36" s="12" t="str">
        <f aca="false">IF(ISNUMBER($M36),YEAR($M36)*100+MONTH($M36),"")</f>
        <v/>
      </c>
      <c r="X36" s="12" t="str">
        <f aca="false">IF(AND(ISNUMBER($M36),NOT(ISNUMBER($O36))),$M36+ROW()/100000,"")</f>
        <v/>
      </c>
      <c r="Y36" s="17"/>
      <c r="Z36" s="61" t="s">
        <v>304</v>
      </c>
      <c r="AA36" s="59" t="str">
        <f aca="false">IF($A36="","",IF(ISNUMBER($O36),"☑","☐"))</f>
        <v>☐</v>
      </c>
      <c r="AB36" s="12" t="str">
        <f aca="false">IF(AND($A36&lt;&gt;"",$B36=Seg_parcurs),ROW(),"")</f>
        <v/>
      </c>
    </row>
    <row r="37" customFormat="false" ht="15" hidden="false" customHeight="false" outlineLevel="0" collapsed="false">
      <c r="A37" s="13" t="s">
        <v>439</v>
      </c>
      <c r="B37" s="13" t="s">
        <v>75</v>
      </c>
      <c r="C37" s="13" t="s">
        <v>174</v>
      </c>
      <c r="D37" s="13" t="s">
        <v>440</v>
      </c>
      <c r="E37" s="13" t="s">
        <v>441</v>
      </c>
      <c r="F37" s="13" t="s">
        <v>161</v>
      </c>
      <c r="G37" s="13" t="s">
        <v>150</v>
      </c>
      <c r="H37" s="13" t="s">
        <v>308</v>
      </c>
      <c r="I37" s="13" t="s">
        <v>442</v>
      </c>
      <c r="J37" s="13" t="s">
        <v>227</v>
      </c>
      <c r="K37" s="59" t="n">
        <v>-5</v>
      </c>
      <c r="L37" s="13" t="s">
        <v>302</v>
      </c>
      <c r="M37" s="43" t="str">
        <f aca="false">IFERROR(IF($Y37&lt;&gt;"",IF(INDEX(J_Plan,MATCH($Y37,J_Cod,0))="","",INDEX(J_Plan,MATCH($Y37,J_Cod,0))),IF(OR($J37="",$J37="EVENIMENT"),"",IF(INDEX(J_Lucru,MATCH($J37,J_Cod,0))="","",IF($L37="zl",WORKDAY(INDEX(J_Lucru,MATCH($J37,J_Cod,0)),$K37,Sarbatori),IF($L37="luni",EDATE(INDEX(J_Lucru,MATCH($J37,J_Cod,0)),$K37),INDEX(J_Lucru,MATCH($J37,J_Cod,0))+$K37*IF($L37="săpt",7,1)))))),"cod necunoscut")</f>
        <v/>
      </c>
      <c r="N37" s="52"/>
      <c r="O37" s="52"/>
      <c r="P37" s="12" t="str">
        <f aca="false">IF($J37="EVENIMENT",IF(ISNUMBER($O37),"Realizat","La eveniment"),IF(ISNUMBER($O37),IF(AND(ISNUMBER($M37),$O37&gt;$M37),"Realizat cu întârziere","Realizat"),IF(NOT(ISNUMBER($M37)),"Fără termen",IF(Data_ref&gt;$M37,"Întârziat",IF(AND(ISNUMBER($N37),$N37&gt;$M37),"Risc de întârziere",IF($M37-Data_ref&lt;=14,"Scadent ≤ 14 zile","În termen"))))))</f>
        <v>Fără termen</v>
      </c>
      <c r="Q37" s="12" t="str">
        <f aca="false">IF(NOT(ISNUMBER($M37)),"",IF(ISNUMBER($O37),$O37-$M37,IF(ISNUMBER($N37),$N37-$M37,IF(Data_ref&gt;$M37,Data_ref-$M37,""))))</f>
        <v/>
      </c>
      <c r="R37" s="13" t="s">
        <v>154</v>
      </c>
      <c r="S37" s="16"/>
      <c r="T37" s="16"/>
      <c r="U37" s="52"/>
      <c r="V37" s="16"/>
      <c r="W37" s="12" t="str">
        <f aca="false">IF(ISNUMBER($M37),YEAR($M37)*100+MONTH($M37),"")</f>
        <v/>
      </c>
      <c r="X37" s="12" t="str">
        <f aca="false">IF(AND(ISNUMBER($M37),NOT(ISNUMBER($O37))),$M37+ROW()/100000,"")</f>
        <v/>
      </c>
      <c r="Y37" s="17"/>
      <c r="Z37" s="61" t="s">
        <v>311</v>
      </c>
      <c r="AA37" s="59" t="str">
        <f aca="false">IF($A37="","",IF(ISNUMBER($O37),"☑","☐"))</f>
        <v>☐</v>
      </c>
      <c r="AB37" s="12" t="str">
        <f aca="false">IF(AND($A37&lt;&gt;"",$B37=Seg_parcurs),ROW(),"")</f>
        <v/>
      </c>
    </row>
    <row r="38" customFormat="false" ht="15" hidden="false" customHeight="false" outlineLevel="0" collapsed="false">
      <c r="A38" s="13" t="s">
        <v>443</v>
      </c>
      <c r="B38" s="13" t="s">
        <v>75</v>
      </c>
      <c r="C38" s="13" t="s">
        <v>174</v>
      </c>
      <c r="D38" s="13" t="s">
        <v>228</v>
      </c>
      <c r="E38" s="13" t="s">
        <v>444</v>
      </c>
      <c r="F38" s="13" t="s">
        <v>161</v>
      </c>
      <c r="G38" s="13" t="s">
        <v>150</v>
      </c>
      <c r="H38" s="13" t="s">
        <v>294</v>
      </c>
      <c r="I38" s="13" t="s">
        <v>229</v>
      </c>
      <c r="J38" s="13" t="s">
        <v>227</v>
      </c>
      <c r="K38" s="59" t="n">
        <v>0</v>
      </c>
      <c r="L38" s="13" t="s">
        <v>296</v>
      </c>
      <c r="M38" s="43" t="str">
        <f aca="false">IFERROR(IF($Y38&lt;&gt;"",IF(INDEX(J_Plan,MATCH($Y38,J_Cod,0))="","",INDEX(J_Plan,MATCH($Y38,J_Cod,0))),IF(OR($J38="",$J38="EVENIMENT"),"",IF(INDEX(J_Lucru,MATCH($J38,J_Cod,0))="","",IF($L38="zl",WORKDAY(INDEX(J_Lucru,MATCH($J38,J_Cod,0)),$K38,Sarbatori),IF($L38="luni",EDATE(INDEX(J_Lucru,MATCH($J38,J_Cod,0)),$K38),INDEX(J_Lucru,MATCH($J38,J_Cod,0))+$K38*IF($L38="săpt",7,1)))))),"cod necunoscut")</f>
        <v/>
      </c>
      <c r="N38" s="60" t="str">
        <f aca="false">IF(INDEX(J_Prog,MATCH($Y38,J_Cod,0))="","",INDEX(J_Prog,MATCH($Y38,J_Cod,0)))</f>
        <v/>
      </c>
      <c r="O38" s="60" t="str">
        <f aca="false">IF(INDEX(J_Real,MATCH($Y38,J_Cod,0))="","",INDEX(J_Real,MATCH($Y38,J_Cod,0)))</f>
        <v/>
      </c>
      <c r="P38" s="12" t="str">
        <f aca="false">IF($J38="EVENIMENT",IF(ISNUMBER($O38),"Realizat","La eveniment"),IF(ISNUMBER($O38),IF(AND(ISNUMBER($M38),$O38&gt;$M38),"Realizat cu întârziere","Realizat"),IF(NOT(ISNUMBER($M38)),"Fără termen",IF(Data_ref&gt;$M38,"Întârziat",IF(AND(ISNUMBER($N38),$N38&gt;$M38),"Risc de întârziere",IF($M38-Data_ref&lt;=14,"Scadent ≤ 14 zile","În termen"))))))</f>
        <v>Fără termen</v>
      </c>
      <c r="Q38" s="12" t="str">
        <f aca="false">IF(NOT(ISNUMBER($M38)),"",IF(ISNUMBER($O38),$O38-$M38,IF(ISNUMBER($N38),$N38-$M38,IF(Data_ref&gt;$M38,Data_ref-$M38,""))))</f>
        <v/>
      </c>
      <c r="R38" s="13" t="s">
        <v>445</v>
      </c>
      <c r="S38" s="16"/>
      <c r="T38" s="16"/>
      <c r="U38" s="52"/>
      <c r="V38" s="16"/>
      <c r="W38" s="12" t="str">
        <f aca="false">IF(ISNUMBER($M38),YEAR($M38)*100+MONTH($M38),"")</f>
        <v/>
      </c>
      <c r="X38" s="12" t="str">
        <f aca="false">IF(AND(ISNUMBER($M38),NOT(ISNUMBER($O38))),$M38+ROW()/100000,"")</f>
        <v/>
      </c>
      <c r="Y38" s="51" t="s">
        <v>227</v>
      </c>
      <c r="Z38" s="61" t="s">
        <v>311</v>
      </c>
      <c r="AA38" s="59" t="str">
        <f aca="false">IF($A38="","",IF(ISNUMBER($O38),"☑","☐"))</f>
        <v>☐</v>
      </c>
      <c r="AB38" s="12" t="str">
        <f aca="false">IF(AND($A38&lt;&gt;"",$B38=Seg_parcurs),ROW(),"")</f>
        <v/>
      </c>
    </row>
    <row r="39" customFormat="false" ht="15" hidden="false" customHeight="false" outlineLevel="0" collapsed="false">
      <c r="A39" s="13" t="s">
        <v>446</v>
      </c>
      <c r="B39" s="13" t="s">
        <v>75</v>
      </c>
      <c r="C39" s="13" t="s">
        <v>173</v>
      </c>
      <c r="D39" s="13" t="s">
        <v>447</v>
      </c>
      <c r="E39" s="13" t="s">
        <v>448</v>
      </c>
      <c r="F39" s="13" t="s">
        <v>164</v>
      </c>
      <c r="G39" s="13" t="s">
        <v>64</v>
      </c>
      <c r="H39" s="13" t="s">
        <v>294</v>
      </c>
      <c r="I39" s="13" t="s">
        <v>449</v>
      </c>
      <c r="J39" s="13" t="s">
        <v>227</v>
      </c>
      <c r="K39" s="59" t="n">
        <v>5</v>
      </c>
      <c r="L39" s="13" t="s">
        <v>302</v>
      </c>
      <c r="M39" s="43" t="str">
        <f aca="false">IFERROR(IF($Y39&lt;&gt;"",IF(INDEX(J_Plan,MATCH($Y39,J_Cod,0))="","",INDEX(J_Plan,MATCH($Y39,J_Cod,0))),IF(OR($J39="",$J39="EVENIMENT"),"",IF(INDEX(J_Lucru,MATCH($J39,J_Cod,0))="","",IF($L39="zl",WORKDAY(INDEX(J_Lucru,MATCH($J39,J_Cod,0)),$K39,Sarbatori),IF($L39="luni",EDATE(INDEX(J_Lucru,MATCH($J39,J_Cod,0)),$K39),INDEX(J_Lucru,MATCH($J39,J_Cod,0))+$K39*IF($L39="săpt",7,1)))))),"cod necunoscut")</f>
        <v/>
      </c>
      <c r="N39" s="52"/>
      <c r="O39" s="52"/>
      <c r="P39" s="12" t="str">
        <f aca="false">IF($J39="EVENIMENT",IF(ISNUMBER($O39),"Realizat","La eveniment"),IF(ISNUMBER($O39),IF(AND(ISNUMBER($M39),$O39&gt;$M39),"Realizat cu întârziere","Realizat"),IF(NOT(ISNUMBER($M39)),"Fără termen",IF(Data_ref&gt;$M39,"Întârziat",IF(AND(ISNUMBER($N39),$N39&gt;$M39),"Risc de întârziere",IF($M39-Data_ref&lt;=14,"Scadent ≤ 14 zile","În termen"))))))</f>
        <v>Fără termen</v>
      </c>
      <c r="Q39" s="12" t="str">
        <f aca="false">IF(NOT(ISNUMBER($M39)),"",IF(ISNUMBER($O39),$O39-$M39,IF(ISNUMBER($N39),$N39-$M39,IF(Data_ref&gt;$M39,Data_ref-$M39,""))))</f>
        <v/>
      </c>
      <c r="R39" s="13" t="s">
        <v>450</v>
      </c>
      <c r="S39" s="16"/>
      <c r="T39" s="16"/>
      <c r="U39" s="52"/>
      <c r="V39" s="16"/>
      <c r="W39" s="12" t="str">
        <f aca="false">IF(ISNUMBER($M39),YEAR($M39)*100+MONTH($M39),"")</f>
        <v/>
      </c>
      <c r="X39" s="12" t="str">
        <f aca="false">IF(AND(ISNUMBER($M39),NOT(ISNUMBER($O39))),$M39+ROW()/100000,"")</f>
        <v/>
      </c>
      <c r="Y39" s="17"/>
      <c r="Z39" s="61" t="s">
        <v>304</v>
      </c>
      <c r="AA39" s="59" t="str">
        <f aca="false">IF($A39="","",IF(ISNUMBER($O39),"☑","☐"))</f>
        <v>☐</v>
      </c>
      <c r="AB39" s="12" t="str">
        <f aca="false">IF(AND($A39&lt;&gt;"",$B39=Seg_parcurs),ROW(),"")</f>
        <v/>
      </c>
    </row>
    <row r="40" customFormat="false" ht="23.85" hidden="false" customHeight="false" outlineLevel="0" collapsed="false">
      <c r="A40" s="13" t="s">
        <v>451</v>
      </c>
      <c r="B40" s="13" t="s">
        <v>75</v>
      </c>
      <c r="C40" s="13" t="s">
        <v>172</v>
      </c>
      <c r="D40" s="13" t="s">
        <v>88</v>
      </c>
      <c r="E40" s="13" t="s">
        <v>452</v>
      </c>
      <c r="F40" s="13" t="s">
        <v>155</v>
      </c>
      <c r="G40" s="13" t="s">
        <v>64</v>
      </c>
      <c r="H40" s="13" t="s">
        <v>328</v>
      </c>
      <c r="I40" s="13" t="s">
        <v>65</v>
      </c>
      <c r="J40" s="13" t="s">
        <v>231</v>
      </c>
      <c r="K40" s="59" t="n">
        <v>-6</v>
      </c>
      <c r="L40" s="13" t="s">
        <v>329</v>
      </c>
      <c r="M40" s="43" t="str">
        <f aca="false">IFERROR(IF($Y40&lt;&gt;"",IF(INDEX(J_Plan,MATCH($Y40,J_Cod,0))="","",INDEX(J_Plan,MATCH($Y40,J_Cod,0))),IF(OR($J40="",$J40="EVENIMENT"),"",IF(INDEX(J_Lucru,MATCH($J40,J_Cod,0))="","",IF($L40="zl",WORKDAY(INDEX(J_Lucru,MATCH($J40,J_Cod,0)),$K40,Sarbatori),IF($L40="luni",EDATE(INDEX(J_Lucru,MATCH($J40,J_Cod,0)),$K40),INDEX(J_Lucru,MATCH($J40,J_Cod,0))+$K40*IF($L40="săpt",7,1)))))),"cod necunoscut")</f>
        <v/>
      </c>
      <c r="N40" s="52"/>
      <c r="O40" s="52"/>
      <c r="P40" s="12" t="str">
        <f aca="false">IF($J40="EVENIMENT",IF(ISNUMBER($O40),"Realizat","La eveniment"),IF(ISNUMBER($O40),IF(AND(ISNUMBER($M40),$O40&gt;$M40),"Realizat cu întârziere","Realizat"),IF(NOT(ISNUMBER($M40)),"Fără termen",IF(Data_ref&gt;$M40,"Întârziat",IF(AND(ISNUMBER($N40),$N40&gt;$M40),"Risc de întârziere",IF($M40-Data_ref&lt;=14,"Scadent ≤ 14 zile","În termen"))))))</f>
        <v>Fără termen</v>
      </c>
      <c r="Q40" s="12" t="str">
        <f aca="false">IF(NOT(ISNUMBER($M40)),"",IF(ISNUMBER($O40),$O40-$M40,IF(ISNUMBER($N40),$N40-$M40,IF(Data_ref&gt;$M40,Data_ref-$M40,""))))</f>
        <v/>
      </c>
      <c r="R40" s="13" t="s">
        <v>154</v>
      </c>
      <c r="S40" s="16"/>
      <c r="T40" s="16"/>
      <c r="U40" s="52"/>
      <c r="V40" s="16"/>
      <c r="W40" s="12" t="str">
        <f aca="false">IF(ISNUMBER($M40),YEAR($M40)*100+MONTH($M40),"")</f>
        <v/>
      </c>
      <c r="X40" s="12" t="str">
        <f aca="false">IF(AND(ISNUMBER($M40),NOT(ISNUMBER($O40))),$M40+ROW()/100000,"")</f>
        <v/>
      </c>
      <c r="Y40" s="17"/>
      <c r="Z40" s="61" t="s">
        <v>304</v>
      </c>
      <c r="AA40" s="59" t="str">
        <f aca="false">IF($A40="","",IF(ISNUMBER($O40),"☑","☐"))</f>
        <v>☐</v>
      </c>
      <c r="AB40" s="12" t="str">
        <f aca="false">IF(AND($A40&lt;&gt;"",$B40=Seg_parcurs),ROW(),"")</f>
        <v/>
      </c>
    </row>
    <row r="41" customFormat="false" ht="23.85" hidden="false" customHeight="false" outlineLevel="0" collapsed="false">
      <c r="A41" s="13" t="s">
        <v>453</v>
      </c>
      <c r="B41" s="13" t="s">
        <v>75</v>
      </c>
      <c r="C41" s="13" t="s">
        <v>173</v>
      </c>
      <c r="D41" s="13" t="s">
        <v>454</v>
      </c>
      <c r="E41" s="13" t="s">
        <v>455</v>
      </c>
      <c r="F41" s="13" t="s">
        <v>158</v>
      </c>
      <c r="G41" s="13" t="s">
        <v>64</v>
      </c>
      <c r="H41" s="13" t="s">
        <v>294</v>
      </c>
      <c r="I41" s="13" t="s">
        <v>456</v>
      </c>
      <c r="J41" s="13" t="s">
        <v>235</v>
      </c>
      <c r="K41" s="59" t="n">
        <v>-3</v>
      </c>
      <c r="L41" s="13" t="s">
        <v>457</v>
      </c>
      <c r="M41" s="43" t="str">
        <f aca="false">IFERROR(IF($Y41&lt;&gt;"",IF(INDEX(J_Plan,MATCH($Y41,J_Cod,0))="","",INDEX(J_Plan,MATCH($Y41,J_Cod,0))),IF(OR($J41="",$J41="EVENIMENT"),"",IF(INDEX(J_Lucru,MATCH($J41,J_Cod,0))="","",IF($L41="zl",WORKDAY(INDEX(J_Lucru,MATCH($J41,J_Cod,0)),$K41,Sarbatori),IF($L41="luni",EDATE(INDEX(J_Lucru,MATCH($J41,J_Cod,0)),$K41),INDEX(J_Lucru,MATCH($J41,J_Cod,0))+$K41*IF($L41="săpt",7,1)))))),"cod necunoscut")</f>
        <v/>
      </c>
      <c r="N41" s="52"/>
      <c r="O41" s="52"/>
      <c r="P41" s="12" t="str">
        <f aca="false">IF($J41="EVENIMENT",IF(ISNUMBER($O41),"Realizat","La eveniment"),IF(ISNUMBER($O41),IF(AND(ISNUMBER($M41),$O41&gt;$M41),"Realizat cu întârziere","Realizat"),IF(NOT(ISNUMBER($M41)),"Fără termen",IF(Data_ref&gt;$M41,"Întârziat",IF(AND(ISNUMBER($N41),$N41&gt;$M41),"Risc de întârziere",IF($M41-Data_ref&lt;=14,"Scadent ≤ 14 zile","În termen"))))))</f>
        <v>Fără termen</v>
      </c>
      <c r="Q41" s="12" t="str">
        <f aca="false">IF(NOT(ISNUMBER($M41)),"",IF(ISNUMBER($O41),$O41-$M41,IF(ISNUMBER($N41),$N41-$M41,IF(Data_ref&gt;$M41,Data_ref-$M41,""))))</f>
        <v/>
      </c>
      <c r="R41" s="13" t="s">
        <v>458</v>
      </c>
      <c r="S41" s="16"/>
      <c r="T41" s="16"/>
      <c r="U41" s="52"/>
      <c r="V41" s="16"/>
      <c r="W41" s="12" t="str">
        <f aca="false">IF(ISNUMBER($M41),YEAR($M41)*100+MONTH($M41),"")</f>
        <v/>
      </c>
      <c r="X41" s="12" t="str">
        <f aca="false">IF(AND(ISNUMBER($M41),NOT(ISNUMBER($O41))),$M41+ROW()/100000,"")</f>
        <v/>
      </c>
      <c r="Y41" s="17"/>
      <c r="Z41" s="61" t="s">
        <v>304</v>
      </c>
      <c r="AA41" s="59" t="str">
        <f aca="false">IF($A41="","",IF(ISNUMBER($O41),"☑","☐"))</f>
        <v>☐</v>
      </c>
      <c r="AB41" s="12" t="str">
        <f aca="false">IF(AND($A41&lt;&gt;"",$B41=Seg_parcurs),ROW(),"")</f>
        <v/>
      </c>
    </row>
    <row r="42" customFormat="false" ht="23.85" hidden="false" customHeight="false" outlineLevel="0" collapsed="false">
      <c r="A42" s="13" t="s">
        <v>459</v>
      </c>
      <c r="B42" s="13" t="s">
        <v>75</v>
      </c>
      <c r="C42" s="13" t="s">
        <v>172</v>
      </c>
      <c r="D42" s="13" t="s">
        <v>460</v>
      </c>
      <c r="E42" s="13" t="s">
        <v>461</v>
      </c>
      <c r="F42" s="13" t="s">
        <v>155</v>
      </c>
      <c r="G42" s="13" t="s">
        <v>150</v>
      </c>
      <c r="H42" s="13" t="s">
        <v>328</v>
      </c>
      <c r="I42" s="13" t="s">
        <v>392</v>
      </c>
      <c r="J42" s="13" t="s">
        <v>235</v>
      </c>
      <c r="K42" s="59" t="n">
        <v>-2</v>
      </c>
      <c r="L42" s="13" t="s">
        <v>329</v>
      </c>
      <c r="M42" s="43" t="str">
        <f aca="false">IFERROR(IF($Y42&lt;&gt;"",IF(INDEX(J_Plan,MATCH($Y42,J_Cod,0))="","",INDEX(J_Plan,MATCH($Y42,J_Cod,0))),IF(OR($J42="",$J42="EVENIMENT"),"",IF(INDEX(J_Lucru,MATCH($J42,J_Cod,0))="","",IF($L42="zl",WORKDAY(INDEX(J_Lucru,MATCH($J42,J_Cod,0)),$K42,Sarbatori),IF($L42="luni",EDATE(INDEX(J_Lucru,MATCH($J42,J_Cod,0)),$K42),INDEX(J_Lucru,MATCH($J42,J_Cod,0))+$K42*IF($L42="săpt",7,1)))))),"cod necunoscut")</f>
        <v/>
      </c>
      <c r="N42" s="52"/>
      <c r="O42" s="52"/>
      <c r="P42" s="12" t="str">
        <f aca="false">IF($J42="EVENIMENT",IF(ISNUMBER($O42),"Realizat","La eveniment"),IF(ISNUMBER($O42),IF(AND(ISNUMBER($M42),$O42&gt;$M42),"Realizat cu întârziere","Realizat"),IF(NOT(ISNUMBER($M42)),"Fără termen",IF(Data_ref&gt;$M42,"Întârziat",IF(AND(ISNUMBER($N42),$N42&gt;$M42),"Risc de întârziere",IF($M42-Data_ref&lt;=14,"Scadent ≤ 14 zile","În termen"))))))</f>
        <v>Fără termen</v>
      </c>
      <c r="Q42" s="12" t="str">
        <f aca="false">IF(NOT(ISNUMBER($M42)),"",IF(ISNUMBER($O42),$O42-$M42,IF(ISNUMBER($N42),$N42-$M42,IF(Data_ref&gt;$M42,Data_ref-$M42,""))))</f>
        <v/>
      </c>
      <c r="R42" s="13" t="s">
        <v>154</v>
      </c>
      <c r="S42" s="16"/>
      <c r="T42" s="16"/>
      <c r="U42" s="52"/>
      <c r="V42" s="16"/>
      <c r="W42" s="12" t="str">
        <f aca="false">IF(ISNUMBER($M42),YEAR($M42)*100+MONTH($M42),"")</f>
        <v/>
      </c>
      <c r="X42" s="12" t="str">
        <f aca="false">IF(AND(ISNUMBER($M42),NOT(ISNUMBER($O42))),$M42+ROW()/100000,"")</f>
        <v/>
      </c>
      <c r="Y42" s="17"/>
      <c r="Z42" s="61" t="s">
        <v>311</v>
      </c>
      <c r="AA42" s="59" t="str">
        <f aca="false">IF($A42="","",IF(ISNUMBER($O42),"☑","☐"))</f>
        <v>☐</v>
      </c>
      <c r="AB42" s="12" t="str">
        <f aca="false">IF(AND($A42&lt;&gt;"",$B42=Seg_parcurs),ROW(),"")</f>
        <v/>
      </c>
    </row>
    <row r="43" customFormat="false" ht="15" hidden="false" customHeight="false" outlineLevel="0" collapsed="false">
      <c r="A43" s="13" t="s">
        <v>462</v>
      </c>
      <c r="B43" s="13" t="s">
        <v>75</v>
      </c>
      <c r="C43" s="13" t="s">
        <v>171</v>
      </c>
      <c r="D43" s="13" t="s">
        <v>463</v>
      </c>
      <c r="E43" s="13" t="s">
        <v>464</v>
      </c>
      <c r="F43" s="13" t="s">
        <v>157</v>
      </c>
      <c r="G43" s="13" t="s">
        <v>64</v>
      </c>
      <c r="H43" s="13" t="s">
        <v>328</v>
      </c>
      <c r="I43" s="13" t="s">
        <v>65</v>
      </c>
      <c r="J43" s="13" t="s">
        <v>231</v>
      </c>
      <c r="K43" s="59" t="n">
        <v>-2</v>
      </c>
      <c r="L43" s="13" t="s">
        <v>329</v>
      </c>
      <c r="M43" s="43" t="str">
        <f aca="false">IFERROR(IF($Y43&lt;&gt;"",IF(INDEX(J_Plan,MATCH($Y43,J_Cod,0))="","",INDEX(J_Plan,MATCH($Y43,J_Cod,0))),IF(OR($J43="",$J43="EVENIMENT"),"",IF(INDEX(J_Lucru,MATCH($J43,J_Cod,0))="","",IF($L43="zl",WORKDAY(INDEX(J_Lucru,MATCH($J43,J_Cod,0)),$K43,Sarbatori),IF($L43="luni",EDATE(INDEX(J_Lucru,MATCH($J43,J_Cod,0)),$K43),INDEX(J_Lucru,MATCH($J43,J_Cod,0))+$K43*IF($L43="săpt",7,1)))))),"cod necunoscut")</f>
        <v/>
      </c>
      <c r="N43" s="52"/>
      <c r="O43" s="52"/>
      <c r="P43" s="12" t="str">
        <f aca="false">IF($J43="EVENIMENT",IF(ISNUMBER($O43),"Realizat","La eveniment"),IF(ISNUMBER($O43),IF(AND(ISNUMBER($M43),$O43&gt;$M43),"Realizat cu întârziere","Realizat"),IF(NOT(ISNUMBER($M43)),"Fără termen",IF(Data_ref&gt;$M43,"Întârziat",IF(AND(ISNUMBER($N43),$N43&gt;$M43),"Risc de întârziere",IF($M43-Data_ref&lt;=14,"Scadent ≤ 14 zile","În termen"))))))</f>
        <v>Fără termen</v>
      </c>
      <c r="Q43" s="12" t="str">
        <f aca="false">IF(NOT(ISNUMBER($M43)),"",IF(ISNUMBER($O43),$O43-$M43,IF(ISNUMBER($N43),$N43-$M43,IF(Data_ref&gt;$M43,Data_ref-$M43,""))))</f>
        <v/>
      </c>
      <c r="R43" s="13" t="s">
        <v>154</v>
      </c>
      <c r="S43" s="16"/>
      <c r="T43" s="16"/>
      <c r="U43" s="52"/>
      <c r="V43" s="16"/>
      <c r="W43" s="12" t="str">
        <f aca="false">IF(ISNUMBER($M43),YEAR($M43)*100+MONTH($M43),"")</f>
        <v/>
      </c>
      <c r="X43" s="12" t="str">
        <f aca="false">IF(AND(ISNUMBER($M43),NOT(ISNUMBER($O43))),$M43+ROW()/100000,"")</f>
        <v/>
      </c>
      <c r="Y43" s="17"/>
      <c r="Z43" s="61" t="s">
        <v>304</v>
      </c>
      <c r="AA43" s="59" t="str">
        <f aca="false">IF($A43="","",IF(ISNUMBER($O43),"☑","☐"))</f>
        <v>☐</v>
      </c>
      <c r="AB43" s="12" t="str">
        <f aca="false">IF(AND($A43&lt;&gt;"",$B43=Seg_parcurs),ROW(),"")</f>
        <v/>
      </c>
    </row>
    <row r="44" customFormat="false" ht="15" hidden="false" customHeight="false" outlineLevel="0" collapsed="false">
      <c r="A44" s="13" t="s">
        <v>465</v>
      </c>
      <c r="B44" s="13" t="s">
        <v>75</v>
      </c>
      <c r="C44" s="13" t="s">
        <v>175</v>
      </c>
      <c r="D44" s="13" t="s">
        <v>90</v>
      </c>
      <c r="E44" s="13" t="s">
        <v>466</v>
      </c>
      <c r="F44" s="13" t="s">
        <v>158</v>
      </c>
      <c r="G44" s="13" t="s">
        <v>64</v>
      </c>
      <c r="H44" s="13" t="s">
        <v>328</v>
      </c>
      <c r="I44" s="13" t="s">
        <v>65</v>
      </c>
      <c r="J44" s="13" t="s">
        <v>235</v>
      </c>
      <c r="K44" s="59" t="n">
        <v>0</v>
      </c>
      <c r="L44" s="13" t="s">
        <v>296</v>
      </c>
      <c r="M44" s="43" t="str">
        <f aca="false">IFERROR(IF($Y44&lt;&gt;"",IF(INDEX(J_Plan,MATCH($Y44,J_Cod,0))="","",INDEX(J_Plan,MATCH($Y44,J_Cod,0))),IF(OR($J44="",$J44="EVENIMENT"),"",IF(INDEX(J_Lucru,MATCH($J44,J_Cod,0))="","",IF($L44="zl",WORKDAY(INDEX(J_Lucru,MATCH($J44,J_Cod,0)),$K44,Sarbatori),IF($L44="luni",EDATE(INDEX(J_Lucru,MATCH($J44,J_Cod,0)),$K44),INDEX(J_Lucru,MATCH($J44,J_Cod,0))+$K44*IF($L44="săpt",7,1)))))),"cod necunoscut")</f>
        <v/>
      </c>
      <c r="N44" s="60" t="str">
        <f aca="false">IF(INDEX(J_Prog,MATCH($Y44,J_Cod,0))="","",INDEX(J_Prog,MATCH($Y44,J_Cod,0)))</f>
        <v/>
      </c>
      <c r="O44" s="60" t="str">
        <f aca="false">IF(INDEX(J_Real,MATCH($Y44,J_Cod,0))="","",INDEX(J_Real,MATCH($Y44,J_Cod,0)))</f>
        <v/>
      </c>
      <c r="P44" s="12" t="str">
        <f aca="false">IF($J44="EVENIMENT",IF(ISNUMBER($O44),"Realizat","La eveniment"),IF(ISNUMBER($O44),IF(AND(ISNUMBER($M44),$O44&gt;$M44),"Realizat cu întârziere","Realizat"),IF(NOT(ISNUMBER($M44)),"Fără termen",IF(Data_ref&gt;$M44,"Întârziat",IF(AND(ISNUMBER($N44),$N44&gt;$M44),"Risc de întârziere",IF($M44-Data_ref&lt;=14,"Scadent ≤ 14 zile","În termen"))))))</f>
        <v>Fără termen</v>
      </c>
      <c r="Q44" s="12" t="str">
        <f aca="false">IF(NOT(ISNUMBER($M44)),"",IF(ISNUMBER($O44),$O44-$M44,IF(ISNUMBER($N44),$N44-$M44,IF(Data_ref&gt;$M44,Data_ref-$M44,""))))</f>
        <v/>
      </c>
      <c r="R44" s="13" t="s">
        <v>154</v>
      </c>
      <c r="S44" s="16"/>
      <c r="T44" s="16"/>
      <c r="U44" s="52"/>
      <c r="V44" s="16"/>
      <c r="W44" s="12" t="str">
        <f aca="false">IF(ISNUMBER($M44),YEAR($M44)*100+MONTH($M44),"")</f>
        <v/>
      </c>
      <c r="X44" s="12" t="str">
        <f aca="false">IF(AND(ISNUMBER($M44),NOT(ISNUMBER($O44))),$M44+ROW()/100000,"")</f>
        <v/>
      </c>
      <c r="Y44" s="51" t="s">
        <v>235</v>
      </c>
      <c r="Z44" s="61" t="s">
        <v>297</v>
      </c>
      <c r="AA44" s="59" t="str">
        <f aca="false">IF($A44="","",IF(ISNUMBER($O44),"☑","☐"))</f>
        <v>☐</v>
      </c>
      <c r="AB44" s="12" t="str">
        <f aca="false">IF(AND($A44&lt;&gt;"",$B44=Seg_parcurs),ROW(),"")</f>
        <v/>
      </c>
    </row>
    <row r="45" customFormat="false" ht="23.85" hidden="false" customHeight="false" outlineLevel="0" collapsed="false">
      <c r="A45" s="13" t="s">
        <v>467</v>
      </c>
      <c r="B45" s="13" t="s">
        <v>75</v>
      </c>
      <c r="C45" s="13" t="s">
        <v>175</v>
      </c>
      <c r="D45" s="13" t="s">
        <v>468</v>
      </c>
      <c r="E45" s="13" t="s">
        <v>469</v>
      </c>
      <c r="F45" s="13" t="s">
        <v>154</v>
      </c>
      <c r="G45" s="13" t="s">
        <v>100</v>
      </c>
      <c r="H45" s="13" t="s">
        <v>294</v>
      </c>
      <c r="I45" s="13" t="s">
        <v>470</v>
      </c>
      <c r="J45" s="13" t="s">
        <v>239</v>
      </c>
      <c r="K45" s="59" t="n">
        <v>-30</v>
      </c>
      <c r="L45" s="13" t="s">
        <v>296</v>
      </c>
      <c r="M45" s="43" t="str">
        <f aca="false">IFERROR(IF($Y45&lt;&gt;"",IF(INDEX(J_Plan,MATCH($Y45,J_Cod,0))="","",INDEX(J_Plan,MATCH($Y45,J_Cod,0))),IF(OR($J45="",$J45="EVENIMENT"),"",IF(INDEX(J_Lucru,MATCH($J45,J_Cod,0))="","",IF($L45="zl",WORKDAY(INDEX(J_Lucru,MATCH($J45,J_Cod,0)),$K45,Sarbatori),IF($L45="luni",EDATE(INDEX(J_Lucru,MATCH($J45,J_Cod,0)),$K45),INDEX(J_Lucru,MATCH($J45,J_Cod,0))+$K45*IF($L45="săpt",7,1)))))),"cod necunoscut")</f>
        <v/>
      </c>
      <c r="N45" s="52"/>
      <c r="O45" s="52"/>
      <c r="P45" s="12" t="str">
        <f aca="false">IF($J45="EVENIMENT",IF(ISNUMBER($O45),"Realizat","La eveniment"),IF(ISNUMBER($O45),IF(AND(ISNUMBER($M45),$O45&gt;$M45),"Realizat cu întârziere","Realizat"),IF(NOT(ISNUMBER($M45)),"Fără termen",IF(Data_ref&gt;$M45,"Întârziat",IF(AND(ISNUMBER($N45),$N45&gt;$M45),"Risc de întârziere",IF($M45-Data_ref&lt;=14,"Scadent ≤ 14 zile","În termen"))))))</f>
        <v>Fără termen</v>
      </c>
      <c r="Q45" s="12" t="str">
        <f aca="false">IF(NOT(ISNUMBER($M45)),"",IF(ISNUMBER($O45),$O45-$M45,IF(ISNUMBER($N45),$N45-$M45,IF(Data_ref&gt;$M45,Data_ref-$M45,""))))</f>
        <v/>
      </c>
      <c r="R45" s="13" t="s">
        <v>154</v>
      </c>
      <c r="S45" s="16"/>
      <c r="T45" s="16"/>
      <c r="U45" s="52"/>
      <c r="V45" s="16"/>
      <c r="W45" s="12" t="str">
        <f aca="false">IF(ISNUMBER($M45),YEAR($M45)*100+MONTH($M45),"")</f>
        <v/>
      </c>
      <c r="X45" s="12" t="str">
        <f aca="false">IF(AND(ISNUMBER($M45),NOT(ISNUMBER($O45))),$M45+ROW()/100000,"")</f>
        <v/>
      </c>
      <c r="Y45" s="17"/>
      <c r="Z45" s="61" t="s">
        <v>297</v>
      </c>
      <c r="AA45" s="59" t="str">
        <f aca="false">IF($A45="","",IF(ISNUMBER($O45),"☑","☐"))</f>
        <v>☐</v>
      </c>
      <c r="AB45" s="12" t="str">
        <f aca="false">IF(AND($A45&lt;&gt;"",$B45=Seg_parcurs),ROW(),"")</f>
        <v/>
      </c>
    </row>
    <row r="46" customFormat="false" ht="23.85" hidden="false" customHeight="false" outlineLevel="0" collapsed="false">
      <c r="A46" s="13" t="s">
        <v>471</v>
      </c>
      <c r="B46" s="13" t="s">
        <v>75</v>
      </c>
      <c r="C46" s="13" t="s">
        <v>175</v>
      </c>
      <c r="D46" s="13" t="s">
        <v>472</v>
      </c>
      <c r="E46" s="13" t="s">
        <v>473</v>
      </c>
      <c r="F46" s="13" t="s">
        <v>155</v>
      </c>
      <c r="G46" s="13" t="s">
        <v>100</v>
      </c>
      <c r="H46" s="13" t="s">
        <v>294</v>
      </c>
      <c r="I46" s="13" t="s">
        <v>92</v>
      </c>
      <c r="J46" s="13" t="s">
        <v>239</v>
      </c>
      <c r="K46" s="59" t="n">
        <v>0</v>
      </c>
      <c r="L46" s="13" t="s">
        <v>296</v>
      </c>
      <c r="M46" s="43" t="str">
        <f aca="false">IFERROR(IF($Y46&lt;&gt;"",IF(INDEX(J_Plan,MATCH($Y46,J_Cod,0))="","",INDEX(J_Plan,MATCH($Y46,J_Cod,0))),IF(OR($J46="",$J46="EVENIMENT"),"",IF(INDEX(J_Lucru,MATCH($J46,J_Cod,0))="","",IF($L46="zl",WORKDAY(INDEX(J_Lucru,MATCH($J46,J_Cod,0)),$K46,Sarbatori),IF($L46="luni",EDATE(INDEX(J_Lucru,MATCH($J46,J_Cod,0)),$K46),INDEX(J_Lucru,MATCH($J46,J_Cod,0))+$K46*IF($L46="săpt",7,1)))))),"cod necunoscut")</f>
        <v/>
      </c>
      <c r="N46" s="60" t="str">
        <f aca="false">IF(INDEX(J_Prog,MATCH($Y46,J_Cod,0))="","",INDEX(J_Prog,MATCH($Y46,J_Cod,0)))</f>
        <v/>
      </c>
      <c r="O46" s="60" t="str">
        <f aca="false">IF(INDEX(J_Real,MATCH($Y46,J_Cod,0))="","",INDEX(J_Real,MATCH($Y46,J_Cod,0)))</f>
        <v/>
      </c>
      <c r="P46" s="12" t="str">
        <f aca="false">IF($J46="EVENIMENT",IF(ISNUMBER($O46),"Realizat","La eveniment"),IF(ISNUMBER($O46),IF(AND(ISNUMBER($M46),$O46&gt;$M46),"Realizat cu întârziere","Realizat"),IF(NOT(ISNUMBER($M46)),"Fără termen",IF(Data_ref&gt;$M46,"Întârziat",IF(AND(ISNUMBER($N46),$N46&gt;$M46),"Risc de întârziere",IF($M46-Data_ref&lt;=14,"Scadent ≤ 14 zile","În termen"))))))</f>
        <v>Fără termen</v>
      </c>
      <c r="Q46" s="12" t="str">
        <f aca="false">IF(NOT(ISNUMBER($M46)),"",IF(ISNUMBER($O46),$O46-$M46,IF(ISNUMBER($N46),$N46-$M46,IF(Data_ref&gt;$M46,Data_ref-$M46,""))))</f>
        <v/>
      </c>
      <c r="R46" s="13" t="s">
        <v>474</v>
      </c>
      <c r="S46" s="16"/>
      <c r="T46" s="16"/>
      <c r="U46" s="52"/>
      <c r="V46" s="16"/>
      <c r="W46" s="12" t="str">
        <f aca="false">IF(ISNUMBER($M46),YEAR($M46)*100+MONTH($M46),"")</f>
        <v/>
      </c>
      <c r="X46" s="12" t="str">
        <f aca="false">IF(AND(ISNUMBER($M46),NOT(ISNUMBER($O46))),$M46+ROW()/100000,"")</f>
        <v/>
      </c>
      <c r="Y46" s="51" t="s">
        <v>239</v>
      </c>
      <c r="Z46" s="61" t="s">
        <v>297</v>
      </c>
      <c r="AA46" s="59" t="str">
        <f aca="false">IF($A46="","",IF(ISNUMBER($O46),"☑","☐"))</f>
        <v>☐</v>
      </c>
      <c r="AB46" s="12" t="str">
        <f aca="false">IF(AND($A46&lt;&gt;"",$B46=Seg_parcurs),ROW(),"")</f>
        <v/>
      </c>
    </row>
    <row r="47" customFormat="false" ht="23.85" hidden="false" customHeight="false" outlineLevel="0" collapsed="false">
      <c r="A47" s="13" t="s">
        <v>475</v>
      </c>
      <c r="B47" s="13" t="s">
        <v>75</v>
      </c>
      <c r="C47" s="13" t="s">
        <v>176</v>
      </c>
      <c r="D47" s="13" t="s">
        <v>476</v>
      </c>
      <c r="E47" s="13" t="s">
        <v>477</v>
      </c>
      <c r="F47" s="13" t="s">
        <v>158</v>
      </c>
      <c r="G47" s="13" t="s">
        <v>100</v>
      </c>
      <c r="H47" s="13" t="s">
        <v>294</v>
      </c>
      <c r="I47" s="13" t="s">
        <v>478</v>
      </c>
      <c r="J47" s="13" t="s">
        <v>231</v>
      </c>
      <c r="K47" s="59" t="n">
        <v>0</v>
      </c>
      <c r="L47" s="13" t="s">
        <v>296</v>
      </c>
      <c r="M47" s="43" t="str">
        <f aca="false">IFERROR(IF($Y47&lt;&gt;"",IF(INDEX(J_Plan,MATCH($Y47,J_Cod,0))="","",INDEX(J_Plan,MATCH($Y47,J_Cod,0))),IF(OR($J47="",$J47="EVENIMENT"),"",IF(INDEX(J_Lucru,MATCH($J47,J_Cod,0))="","",IF($L47="zl",WORKDAY(INDEX(J_Lucru,MATCH($J47,J_Cod,0)),$K47,Sarbatori),IF($L47="luni",EDATE(INDEX(J_Lucru,MATCH($J47,J_Cod,0)),$K47),INDEX(J_Lucru,MATCH($J47,J_Cod,0))+$K47*IF($L47="săpt",7,1)))))),"cod necunoscut")</f>
        <v/>
      </c>
      <c r="N47" s="60" t="str">
        <f aca="false">IF(INDEX(J_Prog,MATCH($Y47,J_Cod,0))="","",INDEX(J_Prog,MATCH($Y47,J_Cod,0)))</f>
        <v/>
      </c>
      <c r="O47" s="60" t="str">
        <f aca="false">IF(INDEX(J_Real,MATCH($Y47,J_Cod,0))="","",INDEX(J_Real,MATCH($Y47,J_Cod,0)))</f>
        <v/>
      </c>
      <c r="P47" s="12" t="str">
        <f aca="false">IF($J47="EVENIMENT",IF(ISNUMBER($O47),"Realizat","La eveniment"),IF(ISNUMBER($O47),IF(AND(ISNUMBER($M47),$O47&gt;$M47),"Realizat cu întârziere","Realizat"),IF(NOT(ISNUMBER($M47)),"Fără termen",IF(Data_ref&gt;$M47,"Întârziat",IF(AND(ISNUMBER($N47),$N47&gt;$M47),"Risc de întârziere",IF($M47-Data_ref&lt;=14,"Scadent ≤ 14 zile","În termen"))))))</f>
        <v>Fără termen</v>
      </c>
      <c r="Q47" s="12" t="str">
        <f aca="false">IF(NOT(ISNUMBER($M47)),"",IF(ISNUMBER($O47),$O47-$M47,IF(ISNUMBER($N47),$N47-$M47,IF(Data_ref&gt;$M47,Data_ref-$M47,""))))</f>
        <v/>
      </c>
      <c r="R47" s="13" t="s">
        <v>479</v>
      </c>
      <c r="S47" s="16"/>
      <c r="T47" s="16"/>
      <c r="U47" s="52"/>
      <c r="V47" s="16"/>
      <c r="W47" s="12" t="str">
        <f aca="false">IF(ISNUMBER($M47),YEAR($M47)*100+MONTH($M47),"")</f>
        <v/>
      </c>
      <c r="X47" s="12" t="str">
        <f aca="false">IF(AND(ISNUMBER($M47),NOT(ISNUMBER($O47))),$M47+ROW()/100000,"")</f>
        <v/>
      </c>
      <c r="Y47" s="51" t="s">
        <v>231</v>
      </c>
      <c r="Z47" s="61" t="s">
        <v>297</v>
      </c>
      <c r="AA47" s="59" t="str">
        <f aca="false">IF($A47="","",IF(ISNUMBER($O47),"☑","☐"))</f>
        <v>☐</v>
      </c>
      <c r="AB47" s="12" t="str">
        <f aca="false">IF(AND($A47&lt;&gt;"",$B47=Seg_parcurs),ROW(),"")</f>
        <v/>
      </c>
    </row>
    <row r="48" customFormat="false" ht="15" hidden="false" customHeight="false" outlineLevel="0" collapsed="false">
      <c r="A48" s="13" t="s">
        <v>480</v>
      </c>
      <c r="B48" s="13" t="s">
        <v>75</v>
      </c>
      <c r="C48" s="13" t="s">
        <v>171</v>
      </c>
      <c r="D48" s="13" t="s">
        <v>481</v>
      </c>
      <c r="E48" s="13" t="s">
        <v>482</v>
      </c>
      <c r="F48" s="13" t="s">
        <v>158</v>
      </c>
      <c r="G48" s="13" t="s">
        <v>150</v>
      </c>
      <c r="H48" s="13" t="s">
        <v>328</v>
      </c>
      <c r="I48" s="13" t="s">
        <v>392</v>
      </c>
      <c r="J48" s="13" t="s">
        <v>231</v>
      </c>
      <c r="K48" s="59" t="n">
        <v>0</v>
      </c>
      <c r="L48" s="13" t="s">
        <v>296</v>
      </c>
      <c r="M48" s="43" t="str">
        <f aca="false">IFERROR(IF($Y48&lt;&gt;"",IF(INDEX(J_Plan,MATCH($Y48,J_Cod,0))="","",INDEX(J_Plan,MATCH($Y48,J_Cod,0))),IF(OR($J48="",$J48="EVENIMENT"),"",IF(INDEX(J_Lucru,MATCH($J48,J_Cod,0))="","",IF($L48="zl",WORKDAY(INDEX(J_Lucru,MATCH($J48,J_Cod,0)),$K48,Sarbatori),IF($L48="luni",EDATE(INDEX(J_Lucru,MATCH($J48,J_Cod,0)),$K48),INDEX(J_Lucru,MATCH($J48,J_Cod,0))+$K48*IF($L48="săpt",7,1)))))),"cod necunoscut")</f>
        <v/>
      </c>
      <c r="N48" s="52"/>
      <c r="O48" s="52"/>
      <c r="P48" s="12" t="str">
        <f aca="false">IF($J48="EVENIMENT",IF(ISNUMBER($O48),"Realizat","La eveniment"),IF(ISNUMBER($O48),IF(AND(ISNUMBER($M48),$O48&gt;$M48),"Realizat cu întârziere","Realizat"),IF(NOT(ISNUMBER($M48)),"Fără termen",IF(Data_ref&gt;$M48,"Întârziat",IF(AND(ISNUMBER($N48),$N48&gt;$M48),"Risc de întârziere",IF($M48-Data_ref&lt;=14,"Scadent ≤ 14 zile","În termen"))))))</f>
        <v>Fără termen</v>
      </c>
      <c r="Q48" s="12" t="str">
        <f aca="false">IF(NOT(ISNUMBER($M48)),"",IF(ISNUMBER($O48),$O48-$M48,IF(ISNUMBER($N48),$N48-$M48,IF(Data_ref&gt;$M48,Data_ref-$M48,""))))</f>
        <v/>
      </c>
      <c r="R48" s="13" t="s">
        <v>154</v>
      </c>
      <c r="S48" s="16"/>
      <c r="T48" s="16"/>
      <c r="U48" s="52"/>
      <c r="V48" s="16"/>
      <c r="W48" s="12" t="str">
        <f aca="false">IF(ISNUMBER($M48),YEAR($M48)*100+MONTH($M48),"")</f>
        <v/>
      </c>
      <c r="X48" s="12" t="str">
        <f aca="false">IF(AND(ISNUMBER($M48),NOT(ISNUMBER($O48))),$M48+ROW()/100000,"")</f>
        <v/>
      </c>
      <c r="Y48" s="17"/>
      <c r="Z48" s="61" t="s">
        <v>311</v>
      </c>
      <c r="AA48" s="59" t="str">
        <f aca="false">IF($A48="","",IF(ISNUMBER($O48),"☑","☐"))</f>
        <v>☐</v>
      </c>
      <c r="AB48" s="12" t="str">
        <f aca="false">IF(AND($A48&lt;&gt;"",$B48=Seg_parcurs),ROW(),"")</f>
        <v/>
      </c>
    </row>
    <row r="49" customFormat="false" ht="23.85" hidden="false" customHeight="false" outlineLevel="0" collapsed="false">
      <c r="A49" s="13" t="s">
        <v>483</v>
      </c>
      <c r="B49" s="13" t="s">
        <v>96</v>
      </c>
      <c r="C49" s="13" t="s">
        <v>173</v>
      </c>
      <c r="D49" s="13" t="s">
        <v>484</v>
      </c>
      <c r="E49" s="13" t="s">
        <v>485</v>
      </c>
      <c r="F49" s="13" t="s">
        <v>158</v>
      </c>
      <c r="G49" s="13" t="s">
        <v>151</v>
      </c>
      <c r="H49" s="13" t="s">
        <v>375</v>
      </c>
      <c r="I49" s="13" t="s">
        <v>486</v>
      </c>
      <c r="J49" s="13" t="s">
        <v>231</v>
      </c>
      <c r="K49" s="59" t="n">
        <v>2</v>
      </c>
      <c r="L49" s="13" t="s">
        <v>329</v>
      </c>
      <c r="M49" s="43" t="str">
        <f aca="false">IFERROR(IF($Y49&lt;&gt;"",IF(INDEX(J_Plan,MATCH($Y49,J_Cod,0))="","",INDEX(J_Plan,MATCH($Y49,J_Cod,0))),IF(OR($J49="",$J49="EVENIMENT"),"",IF(INDEX(J_Lucru,MATCH($J49,J_Cod,0))="","",IF($L49="zl",WORKDAY(INDEX(J_Lucru,MATCH($J49,J_Cod,0)),$K49,Sarbatori),IF($L49="luni",EDATE(INDEX(J_Lucru,MATCH($J49,J_Cod,0)),$K49),INDEX(J_Lucru,MATCH($J49,J_Cod,0))+$K49*IF($L49="săpt",7,1)))))),"cod necunoscut")</f>
        <v/>
      </c>
      <c r="N49" s="52"/>
      <c r="O49" s="52"/>
      <c r="P49" s="12" t="str">
        <f aca="false">IF($J49="EVENIMENT",IF(ISNUMBER($O49),"Realizat","La eveniment"),IF(ISNUMBER($O49),IF(AND(ISNUMBER($M49),$O49&gt;$M49),"Realizat cu întârziere","Realizat"),IF(NOT(ISNUMBER($M49)),"Fără termen",IF(Data_ref&gt;$M49,"Întârziat",IF(AND(ISNUMBER($N49),$N49&gt;$M49),"Risc de întârziere",IF($M49-Data_ref&lt;=14,"Scadent ≤ 14 zile","În termen"))))))</f>
        <v>Fără termen</v>
      </c>
      <c r="Q49" s="12" t="str">
        <f aca="false">IF(NOT(ISNUMBER($M49)),"",IF(ISNUMBER($O49),$O49-$M49,IF(ISNUMBER($N49),$N49-$M49,IF(Data_ref&gt;$M49,Data_ref-$M49,""))))</f>
        <v/>
      </c>
      <c r="R49" s="13" t="s">
        <v>487</v>
      </c>
      <c r="S49" s="16"/>
      <c r="T49" s="16"/>
      <c r="U49" s="52"/>
      <c r="V49" s="16"/>
      <c r="W49" s="12" t="str">
        <f aca="false">IF(ISNUMBER($M49),YEAR($M49)*100+MONTH($M49),"")</f>
        <v/>
      </c>
      <c r="X49" s="12" t="str">
        <f aca="false">IF(AND(ISNUMBER($M49),NOT(ISNUMBER($O49))),$M49+ROW()/100000,"")</f>
        <v/>
      </c>
      <c r="Y49" s="17"/>
      <c r="Z49" s="61" t="s">
        <v>311</v>
      </c>
      <c r="AA49" s="59" t="str">
        <f aca="false">IF($A49="","",IF(ISNUMBER($O49),"☑","☐"))</f>
        <v>☐</v>
      </c>
      <c r="AB49" s="12" t="str">
        <f aca="false">IF(AND($A49&lt;&gt;"",$B49=Seg_parcurs),ROW(),"")</f>
        <v/>
      </c>
    </row>
    <row r="50" customFormat="false" ht="23.85" hidden="false" customHeight="false" outlineLevel="0" collapsed="false">
      <c r="A50" s="13" t="s">
        <v>488</v>
      </c>
      <c r="B50" s="13" t="s">
        <v>96</v>
      </c>
      <c r="C50" s="13" t="s">
        <v>174</v>
      </c>
      <c r="D50" s="13" t="s">
        <v>489</v>
      </c>
      <c r="E50" s="13" t="s">
        <v>490</v>
      </c>
      <c r="F50" s="13" t="s">
        <v>161</v>
      </c>
      <c r="G50" s="13" t="s">
        <v>150</v>
      </c>
      <c r="H50" s="13" t="s">
        <v>308</v>
      </c>
      <c r="I50" s="13" t="s">
        <v>491</v>
      </c>
      <c r="J50" s="13" t="s">
        <v>241</v>
      </c>
      <c r="K50" s="59" t="n">
        <v>-20</v>
      </c>
      <c r="L50" s="13" t="s">
        <v>302</v>
      </c>
      <c r="M50" s="43" t="str">
        <f aca="false">IFERROR(IF($Y50&lt;&gt;"",IF(INDEX(J_Plan,MATCH($Y50,J_Cod,0))="","",INDEX(J_Plan,MATCH($Y50,J_Cod,0))),IF(OR($J50="",$J50="EVENIMENT"),"",IF(INDEX(J_Lucru,MATCH($J50,J_Cod,0))="","",IF($L50="zl",WORKDAY(INDEX(J_Lucru,MATCH($J50,J_Cod,0)),$K50,Sarbatori),IF($L50="luni",EDATE(INDEX(J_Lucru,MATCH($J50,J_Cod,0)),$K50),INDEX(J_Lucru,MATCH($J50,J_Cod,0))+$K50*IF($L50="săpt",7,1)))))),"cod necunoscut")</f>
        <v/>
      </c>
      <c r="N50" s="52"/>
      <c r="O50" s="52"/>
      <c r="P50" s="12" t="str">
        <f aca="false">IF($J50="EVENIMENT",IF(ISNUMBER($O50),"Realizat","La eveniment"),IF(ISNUMBER($O50),IF(AND(ISNUMBER($M50),$O50&gt;$M50),"Realizat cu întârziere","Realizat"),IF(NOT(ISNUMBER($M50)),"Fără termen",IF(Data_ref&gt;$M50,"Întârziat",IF(AND(ISNUMBER($N50),$N50&gt;$M50),"Risc de întârziere",IF($M50-Data_ref&lt;=14,"Scadent ≤ 14 zile","În termen"))))))</f>
        <v>Fără termen</v>
      </c>
      <c r="Q50" s="12" t="str">
        <f aca="false">IF(NOT(ISNUMBER($M50)),"",IF(ISNUMBER($O50),$O50-$M50,IF(ISNUMBER($N50),$N50-$M50,IF(Data_ref&gt;$M50,Data_ref-$M50,""))))</f>
        <v/>
      </c>
      <c r="R50" s="13" t="s">
        <v>154</v>
      </c>
      <c r="S50" s="16"/>
      <c r="T50" s="16"/>
      <c r="U50" s="52"/>
      <c r="V50" s="16"/>
      <c r="W50" s="12" t="str">
        <f aca="false">IF(ISNUMBER($M50),YEAR($M50)*100+MONTH($M50),"")</f>
        <v/>
      </c>
      <c r="X50" s="12" t="str">
        <f aca="false">IF(AND(ISNUMBER($M50),NOT(ISNUMBER($O50))),$M50+ROW()/100000,"")</f>
        <v/>
      </c>
      <c r="Y50" s="17"/>
      <c r="Z50" s="61" t="s">
        <v>311</v>
      </c>
      <c r="AA50" s="59" t="str">
        <f aca="false">IF($A50="","",IF(ISNUMBER($O50),"☑","☐"))</f>
        <v>☐</v>
      </c>
      <c r="AB50" s="12" t="str">
        <f aca="false">IF(AND($A50&lt;&gt;"",$B50=Seg_parcurs),ROW(),"")</f>
        <v/>
      </c>
    </row>
    <row r="51" customFormat="false" ht="23.85" hidden="false" customHeight="false" outlineLevel="0" collapsed="false">
      <c r="A51" s="13" t="s">
        <v>492</v>
      </c>
      <c r="B51" s="13" t="s">
        <v>96</v>
      </c>
      <c r="C51" s="13" t="s">
        <v>174</v>
      </c>
      <c r="D51" s="13" t="s">
        <v>493</v>
      </c>
      <c r="E51" s="13" t="s">
        <v>494</v>
      </c>
      <c r="F51" s="13" t="s">
        <v>161</v>
      </c>
      <c r="G51" s="13" t="s">
        <v>64</v>
      </c>
      <c r="H51" s="13" t="s">
        <v>294</v>
      </c>
      <c r="I51" s="13" t="s">
        <v>495</v>
      </c>
      <c r="J51" s="13" t="s">
        <v>241</v>
      </c>
      <c r="K51" s="59" t="n">
        <v>-5</v>
      </c>
      <c r="L51" s="13" t="s">
        <v>302</v>
      </c>
      <c r="M51" s="43" t="str">
        <f aca="false">IFERROR(IF($Y51&lt;&gt;"",IF(INDEX(J_Plan,MATCH($Y51,J_Cod,0))="","",INDEX(J_Plan,MATCH($Y51,J_Cod,0))),IF(OR($J51="",$J51="EVENIMENT"),"",IF(INDEX(J_Lucru,MATCH($J51,J_Cod,0))="","",IF($L51="zl",WORKDAY(INDEX(J_Lucru,MATCH($J51,J_Cod,0)),$K51,Sarbatori),IF($L51="luni",EDATE(INDEX(J_Lucru,MATCH($J51,J_Cod,0)),$K51),INDEX(J_Lucru,MATCH($J51,J_Cod,0))+$K51*IF($L51="săpt",7,1)))))),"cod necunoscut")</f>
        <v/>
      </c>
      <c r="N51" s="52"/>
      <c r="O51" s="52"/>
      <c r="P51" s="12" t="str">
        <f aca="false">IF($J51="EVENIMENT",IF(ISNUMBER($O51),"Realizat","La eveniment"),IF(ISNUMBER($O51),IF(AND(ISNUMBER($M51),$O51&gt;$M51),"Realizat cu întârziere","Realizat"),IF(NOT(ISNUMBER($M51)),"Fără termen",IF(Data_ref&gt;$M51,"Întârziat",IF(AND(ISNUMBER($N51),$N51&gt;$M51),"Risc de întârziere",IF($M51-Data_ref&lt;=14,"Scadent ≤ 14 zile","În termen"))))))</f>
        <v>Fără termen</v>
      </c>
      <c r="Q51" s="12" t="str">
        <f aca="false">IF(NOT(ISNUMBER($M51)),"",IF(ISNUMBER($O51),$O51-$M51,IF(ISNUMBER($N51),$N51-$M51,IF(Data_ref&gt;$M51,Data_ref-$M51,""))))</f>
        <v/>
      </c>
      <c r="R51" s="13" t="s">
        <v>496</v>
      </c>
      <c r="S51" s="16"/>
      <c r="T51" s="16"/>
      <c r="U51" s="52"/>
      <c r="V51" s="16"/>
      <c r="W51" s="12" t="str">
        <f aca="false">IF(ISNUMBER($M51),YEAR($M51)*100+MONTH($M51),"")</f>
        <v/>
      </c>
      <c r="X51" s="12" t="str">
        <f aca="false">IF(AND(ISNUMBER($M51),NOT(ISNUMBER($O51))),$M51+ROW()/100000,"")</f>
        <v/>
      </c>
      <c r="Y51" s="17"/>
      <c r="Z51" s="61" t="s">
        <v>304</v>
      </c>
      <c r="AA51" s="59" t="str">
        <f aca="false">IF($A51="","",IF(ISNUMBER($O51),"☑","☐"))</f>
        <v>☐</v>
      </c>
      <c r="AB51" s="12" t="str">
        <f aca="false">IF(AND($A51&lt;&gt;"",$B51=Seg_parcurs),ROW(),"")</f>
        <v/>
      </c>
    </row>
    <row r="52" customFormat="false" ht="23.85" hidden="false" customHeight="false" outlineLevel="0" collapsed="false">
      <c r="A52" s="13" t="s">
        <v>497</v>
      </c>
      <c r="B52" s="13" t="s">
        <v>96</v>
      </c>
      <c r="C52" s="13" t="s">
        <v>175</v>
      </c>
      <c r="D52" s="13" t="s">
        <v>498</v>
      </c>
      <c r="E52" s="13" t="s">
        <v>499</v>
      </c>
      <c r="F52" s="13" t="s">
        <v>158</v>
      </c>
      <c r="G52" s="13" t="s">
        <v>64</v>
      </c>
      <c r="H52" s="13" t="s">
        <v>375</v>
      </c>
      <c r="I52" s="13" t="s">
        <v>500</v>
      </c>
      <c r="J52" s="13" t="s">
        <v>241</v>
      </c>
      <c r="K52" s="59" t="n">
        <v>0</v>
      </c>
      <c r="L52" s="13" t="s">
        <v>296</v>
      </c>
      <c r="M52" s="43" t="str">
        <f aca="false">IFERROR(IF($Y52&lt;&gt;"",IF(INDEX(J_Plan,MATCH($Y52,J_Cod,0))="","",INDEX(J_Plan,MATCH($Y52,J_Cod,0))),IF(OR($J52="",$J52="EVENIMENT"),"",IF(INDEX(J_Lucru,MATCH($J52,J_Cod,0))="","",IF($L52="zl",WORKDAY(INDEX(J_Lucru,MATCH($J52,J_Cod,0)),$K52,Sarbatori),IF($L52="luni",EDATE(INDEX(J_Lucru,MATCH($J52,J_Cod,0)),$K52),INDEX(J_Lucru,MATCH($J52,J_Cod,0))+$K52*IF($L52="săpt",7,1)))))),"cod necunoscut")</f>
        <v/>
      </c>
      <c r="N52" s="52"/>
      <c r="O52" s="52"/>
      <c r="P52" s="12" t="str">
        <f aca="false">IF($J52="EVENIMENT",IF(ISNUMBER($O52),"Realizat","La eveniment"),IF(ISNUMBER($O52),IF(AND(ISNUMBER($M52),$O52&gt;$M52),"Realizat cu întârziere","Realizat"),IF(NOT(ISNUMBER($M52)),"Fără termen",IF(Data_ref&gt;$M52,"Întârziat",IF(AND(ISNUMBER($N52),$N52&gt;$M52),"Risc de întârziere",IF($M52-Data_ref&lt;=14,"Scadent ≤ 14 zile","În termen"))))))</f>
        <v>Fără termen</v>
      </c>
      <c r="Q52" s="12" t="str">
        <f aca="false">IF(NOT(ISNUMBER($M52)),"",IF(ISNUMBER($O52),$O52-$M52,IF(ISNUMBER($N52),$N52-$M52,IF(Data_ref&gt;$M52,Data_ref-$M52,""))))</f>
        <v/>
      </c>
      <c r="R52" s="13" t="s">
        <v>154</v>
      </c>
      <c r="S52" s="16"/>
      <c r="T52" s="16"/>
      <c r="U52" s="52"/>
      <c r="V52" s="16"/>
      <c r="W52" s="12" t="str">
        <f aca="false">IF(ISNUMBER($M52),YEAR($M52)*100+MONTH($M52),"")</f>
        <v/>
      </c>
      <c r="X52" s="12" t="str">
        <f aca="false">IF(AND(ISNUMBER($M52),NOT(ISNUMBER($O52))),$M52+ROW()/100000,"")</f>
        <v/>
      </c>
      <c r="Y52" s="17"/>
      <c r="Z52" s="61" t="s">
        <v>297</v>
      </c>
      <c r="AA52" s="59" t="str">
        <f aca="false">IF($A52="","",IF(ISNUMBER($O52),"☑","☐"))</f>
        <v>☐</v>
      </c>
      <c r="AB52" s="12" t="str">
        <f aca="false">IF(AND($A52&lt;&gt;"",$B52=Seg_parcurs),ROW(),"")</f>
        <v/>
      </c>
    </row>
    <row r="53" customFormat="false" ht="23.85" hidden="false" customHeight="false" outlineLevel="0" collapsed="false">
      <c r="A53" s="13" t="s">
        <v>501</v>
      </c>
      <c r="B53" s="13" t="s">
        <v>96</v>
      </c>
      <c r="C53" s="13" t="s">
        <v>175</v>
      </c>
      <c r="D53" s="13" t="s">
        <v>502</v>
      </c>
      <c r="E53" s="13" t="s">
        <v>503</v>
      </c>
      <c r="F53" s="13" t="s">
        <v>158</v>
      </c>
      <c r="G53" s="13" t="s">
        <v>100</v>
      </c>
      <c r="H53" s="13" t="s">
        <v>375</v>
      </c>
      <c r="I53" s="13" t="s">
        <v>504</v>
      </c>
      <c r="J53" s="13" t="s">
        <v>241</v>
      </c>
      <c r="K53" s="59" t="n">
        <v>0</v>
      </c>
      <c r="L53" s="13" t="s">
        <v>296</v>
      </c>
      <c r="M53" s="43" t="str">
        <f aca="false">IFERROR(IF($Y53&lt;&gt;"",IF(INDEX(J_Plan,MATCH($Y53,J_Cod,0))="","",INDEX(J_Plan,MATCH($Y53,J_Cod,0))),IF(OR($J53="",$J53="EVENIMENT"),"",IF(INDEX(J_Lucru,MATCH($J53,J_Cod,0))="","",IF($L53="zl",WORKDAY(INDEX(J_Lucru,MATCH($J53,J_Cod,0)),$K53,Sarbatori),IF($L53="luni",EDATE(INDEX(J_Lucru,MATCH($J53,J_Cod,0)),$K53),INDEX(J_Lucru,MATCH($J53,J_Cod,0))+$K53*IF($L53="săpt",7,1)))))),"cod necunoscut")</f>
        <v/>
      </c>
      <c r="N53" s="60" t="str">
        <f aca="false">IF(INDEX(J_Prog,MATCH($Y53,J_Cod,0))="","",INDEX(J_Prog,MATCH($Y53,J_Cod,0)))</f>
        <v/>
      </c>
      <c r="O53" s="60" t="str">
        <f aca="false">IF(INDEX(J_Real,MATCH($Y53,J_Cod,0))="","",INDEX(J_Real,MATCH($Y53,J_Cod,0)))</f>
        <v/>
      </c>
      <c r="P53" s="12" t="str">
        <f aca="false">IF($J53="EVENIMENT",IF(ISNUMBER($O53),"Realizat","La eveniment"),IF(ISNUMBER($O53),IF(AND(ISNUMBER($M53),$O53&gt;$M53),"Realizat cu întârziere","Realizat"),IF(NOT(ISNUMBER($M53)),"Fără termen",IF(Data_ref&gt;$M53,"Întârziat",IF(AND(ISNUMBER($N53),$N53&gt;$M53),"Risc de întârziere",IF($M53-Data_ref&lt;=14,"Scadent ≤ 14 zile","În termen"))))))</f>
        <v>Fără termen</v>
      </c>
      <c r="Q53" s="12" t="str">
        <f aca="false">IF(NOT(ISNUMBER($M53)),"",IF(ISNUMBER($O53),$O53-$M53,IF(ISNUMBER($N53),$N53-$M53,IF(Data_ref&gt;$M53,Data_ref-$M53,""))))</f>
        <v/>
      </c>
      <c r="R53" s="13" t="s">
        <v>505</v>
      </c>
      <c r="S53" s="16"/>
      <c r="T53" s="16"/>
      <c r="U53" s="52"/>
      <c r="V53" s="16"/>
      <c r="W53" s="12" t="str">
        <f aca="false">IF(ISNUMBER($M53),YEAR($M53)*100+MONTH($M53),"")</f>
        <v/>
      </c>
      <c r="X53" s="12" t="str">
        <f aca="false">IF(AND(ISNUMBER($M53),NOT(ISNUMBER($O53))),$M53+ROW()/100000,"")</f>
        <v/>
      </c>
      <c r="Y53" s="51" t="s">
        <v>241</v>
      </c>
      <c r="Z53" s="61" t="s">
        <v>297</v>
      </c>
      <c r="AA53" s="59" t="str">
        <f aca="false">IF($A53="","",IF(ISNUMBER($O53),"☑","☐"))</f>
        <v>☐</v>
      </c>
      <c r="AB53" s="12" t="str">
        <f aca="false">IF(AND($A53&lt;&gt;"",$B53=Seg_parcurs),ROW(),"")</f>
        <v/>
      </c>
    </row>
    <row r="54" customFormat="false" ht="23.85" hidden="false" customHeight="false" outlineLevel="0" collapsed="false">
      <c r="A54" s="13" t="s">
        <v>506</v>
      </c>
      <c r="B54" s="13" t="s">
        <v>96</v>
      </c>
      <c r="C54" s="13" t="s">
        <v>171</v>
      </c>
      <c r="D54" s="13" t="s">
        <v>507</v>
      </c>
      <c r="E54" s="13" t="s">
        <v>508</v>
      </c>
      <c r="F54" s="13" t="s">
        <v>162</v>
      </c>
      <c r="G54" s="13" t="s">
        <v>64</v>
      </c>
      <c r="H54" s="13" t="s">
        <v>294</v>
      </c>
      <c r="I54" s="13" t="s">
        <v>509</v>
      </c>
      <c r="J54" s="13" t="s">
        <v>241</v>
      </c>
      <c r="K54" s="59" t="n">
        <v>0</v>
      </c>
      <c r="L54" s="13" t="s">
        <v>296</v>
      </c>
      <c r="M54" s="43" t="str">
        <f aca="false">IFERROR(IF($Y54&lt;&gt;"",IF(INDEX(J_Plan,MATCH($Y54,J_Cod,0))="","",INDEX(J_Plan,MATCH($Y54,J_Cod,0))),IF(OR($J54="",$J54="EVENIMENT"),"",IF(INDEX(J_Lucru,MATCH($J54,J_Cod,0))="","",IF($L54="zl",WORKDAY(INDEX(J_Lucru,MATCH($J54,J_Cod,0)),$K54,Sarbatori),IF($L54="luni",EDATE(INDEX(J_Lucru,MATCH($J54,J_Cod,0)),$K54),INDEX(J_Lucru,MATCH($J54,J_Cod,0))+$K54*IF($L54="săpt",7,1)))))),"cod necunoscut")</f>
        <v/>
      </c>
      <c r="N54" s="52"/>
      <c r="O54" s="52"/>
      <c r="P54" s="12" t="str">
        <f aca="false">IF($J54="EVENIMENT",IF(ISNUMBER($O54),"Realizat","La eveniment"),IF(ISNUMBER($O54),IF(AND(ISNUMBER($M54),$O54&gt;$M54),"Realizat cu întârziere","Realizat"),IF(NOT(ISNUMBER($M54)),"Fără termen",IF(Data_ref&gt;$M54,"Întârziat",IF(AND(ISNUMBER($N54),$N54&gt;$M54),"Risc de întârziere",IF($M54-Data_ref&lt;=14,"Scadent ≤ 14 zile","În termen"))))))</f>
        <v>Fără termen</v>
      </c>
      <c r="Q54" s="12" t="str">
        <f aca="false">IF(NOT(ISNUMBER($M54)),"",IF(ISNUMBER($O54),$O54-$M54,IF(ISNUMBER($N54),$N54-$M54,IF(Data_ref&gt;$M54,Data_ref-$M54,""))))</f>
        <v/>
      </c>
      <c r="R54" s="13" t="s">
        <v>510</v>
      </c>
      <c r="S54" s="16"/>
      <c r="T54" s="16"/>
      <c r="U54" s="52"/>
      <c r="V54" s="16"/>
      <c r="W54" s="12" t="str">
        <f aca="false">IF(ISNUMBER($M54),YEAR($M54)*100+MONTH($M54),"")</f>
        <v/>
      </c>
      <c r="X54" s="12" t="str">
        <f aca="false">IF(AND(ISNUMBER($M54),NOT(ISNUMBER($O54))),$M54+ROW()/100000,"")</f>
        <v/>
      </c>
      <c r="Y54" s="17"/>
      <c r="Z54" s="61" t="s">
        <v>304</v>
      </c>
      <c r="AA54" s="59" t="str">
        <f aca="false">IF($A54="","",IF(ISNUMBER($O54),"☑","☐"))</f>
        <v>☐</v>
      </c>
      <c r="AB54" s="12" t="str">
        <f aca="false">IF(AND($A54&lt;&gt;"",$B54=Seg_parcurs),ROW(),"")</f>
        <v/>
      </c>
    </row>
    <row r="55" customFormat="false" ht="23.85" hidden="false" customHeight="false" outlineLevel="0" collapsed="false">
      <c r="A55" s="13" t="s">
        <v>511</v>
      </c>
      <c r="B55" s="13" t="s">
        <v>96</v>
      </c>
      <c r="C55" s="13" t="s">
        <v>173</v>
      </c>
      <c r="D55" s="13" t="s">
        <v>512</v>
      </c>
      <c r="E55" s="13" t="s">
        <v>154</v>
      </c>
      <c r="F55" s="13" t="s">
        <v>160</v>
      </c>
      <c r="G55" s="13" t="s">
        <v>150</v>
      </c>
      <c r="H55" s="13" t="s">
        <v>513</v>
      </c>
      <c r="I55" s="13" t="s">
        <v>265</v>
      </c>
      <c r="J55" s="13" t="s">
        <v>263</v>
      </c>
      <c r="K55" s="59" t="n">
        <v>0</v>
      </c>
      <c r="L55" s="13" t="s">
        <v>296</v>
      </c>
      <c r="M55" s="43" t="str">
        <f aca="false">IFERROR(IF($Y55&lt;&gt;"",IF(INDEX(J_Plan,MATCH($Y55,J_Cod,0))="","",INDEX(J_Plan,MATCH($Y55,J_Cod,0))),IF(OR($J55="",$J55="EVENIMENT"),"",IF(INDEX(J_Lucru,MATCH($J55,J_Cod,0))="","",IF($L55="zl",WORKDAY(INDEX(J_Lucru,MATCH($J55,J_Cod,0)),$K55,Sarbatori),IF($L55="luni",EDATE(INDEX(J_Lucru,MATCH($J55,J_Cod,0)),$K55),INDEX(J_Lucru,MATCH($J55,J_Cod,0))+$K55*IF($L55="săpt",7,1)))))),"cod necunoscut")</f>
        <v/>
      </c>
      <c r="N55" s="60" t="str">
        <f aca="false">IF(INDEX(J_Prog,MATCH($Y55,J_Cod,0))="","",INDEX(J_Prog,MATCH($Y55,J_Cod,0)))</f>
        <v/>
      </c>
      <c r="O55" s="60" t="str">
        <f aca="false">IF(INDEX(J_Real,MATCH($Y55,J_Cod,0))="","",INDEX(J_Real,MATCH($Y55,J_Cod,0)))</f>
        <v/>
      </c>
      <c r="P55" s="12" t="str">
        <f aca="false">IF($J55="EVENIMENT",IF(ISNUMBER($O55),"Realizat","La eveniment"),IF(ISNUMBER($O55),IF(AND(ISNUMBER($M55),$O55&gt;$M55),"Realizat cu întârziere","Realizat"),IF(NOT(ISNUMBER($M55)),"Fără termen",IF(Data_ref&gt;$M55,"Întârziat",IF(AND(ISNUMBER($N55),$N55&gt;$M55),"Risc de întârziere",IF($M55-Data_ref&lt;=14,"Scadent ≤ 14 zile","În termen"))))))</f>
        <v>Fără termen</v>
      </c>
      <c r="Q55" s="12" t="str">
        <f aca="false">IF(NOT(ISNUMBER($M55)),"",IF(ISNUMBER($O55),$O55-$M55,IF(ISNUMBER($N55),$N55-$M55,IF(Data_ref&gt;$M55,Data_ref-$M55,""))))</f>
        <v/>
      </c>
      <c r="R55" s="13" t="s">
        <v>514</v>
      </c>
      <c r="S55" s="16"/>
      <c r="T55" s="16"/>
      <c r="U55" s="52"/>
      <c r="V55" s="16"/>
      <c r="W55" s="12" t="str">
        <f aca="false">IF(ISNUMBER($M55),YEAR($M55)*100+MONTH($M55),"")</f>
        <v/>
      </c>
      <c r="X55" s="12" t="str">
        <f aca="false">IF(AND(ISNUMBER($M55),NOT(ISNUMBER($O55))),$M55+ROW()/100000,"")</f>
        <v/>
      </c>
      <c r="Y55" s="51" t="s">
        <v>263</v>
      </c>
      <c r="Z55" s="61" t="s">
        <v>311</v>
      </c>
      <c r="AA55" s="59" t="str">
        <f aca="false">IF($A55="","",IF(ISNUMBER($O55),"☑","☐"))</f>
        <v>☐</v>
      </c>
      <c r="AB55" s="12" t="str">
        <f aca="false">IF(AND($A55&lt;&gt;"",$B55=Seg_parcurs),ROW(),"")</f>
        <v/>
      </c>
    </row>
    <row r="56" customFormat="false" ht="23.85" hidden="false" customHeight="false" outlineLevel="0" collapsed="false">
      <c r="A56" s="13" t="s">
        <v>515</v>
      </c>
      <c r="B56" s="13" t="s">
        <v>96</v>
      </c>
      <c r="C56" s="13" t="s">
        <v>175</v>
      </c>
      <c r="D56" s="13" t="s">
        <v>516</v>
      </c>
      <c r="E56" s="13" t="s">
        <v>517</v>
      </c>
      <c r="F56" s="13" t="s">
        <v>165</v>
      </c>
      <c r="G56" s="13" t="s">
        <v>100</v>
      </c>
      <c r="H56" s="13" t="s">
        <v>294</v>
      </c>
      <c r="I56" s="13" t="s">
        <v>518</v>
      </c>
      <c r="J56" s="13" t="s">
        <v>241</v>
      </c>
      <c r="K56" s="59" t="n">
        <v>0</v>
      </c>
      <c r="L56" s="13" t="s">
        <v>296</v>
      </c>
      <c r="M56" s="43" t="str">
        <f aca="false">IFERROR(IF($Y56&lt;&gt;"",IF(INDEX(J_Plan,MATCH($Y56,J_Cod,0))="","",INDEX(J_Plan,MATCH($Y56,J_Cod,0))),IF(OR($J56="",$J56="EVENIMENT"),"",IF(INDEX(J_Lucru,MATCH($J56,J_Cod,0))="","",IF($L56="zl",WORKDAY(INDEX(J_Lucru,MATCH($J56,J_Cod,0)),$K56,Sarbatori),IF($L56="luni",EDATE(INDEX(J_Lucru,MATCH($J56,J_Cod,0)),$K56),INDEX(J_Lucru,MATCH($J56,J_Cod,0))+$K56*IF($L56="săpt",7,1)))))),"cod necunoscut")</f>
        <v/>
      </c>
      <c r="N56" s="52"/>
      <c r="O56" s="52"/>
      <c r="P56" s="12" t="str">
        <f aca="false">IF($J56="EVENIMENT",IF(ISNUMBER($O56),"Realizat","La eveniment"),IF(ISNUMBER($O56),IF(AND(ISNUMBER($M56),$O56&gt;$M56),"Realizat cu întârziere","Realizat"),IF(NOT(ISNUMBER($M56)),"Fără termen",IF(Data_ref&gt;$M56,"Întârziat",IF(AND(ISNUMBER($N56),$N56&gt;$M56),"Risc de întârziere",IF($M56-Data_ref&lt;=14,"Scadent ≤ 14 zile","În termen"))))))</f>
        <v>Fără termen</v>
      </c>
      <c r="Q56" s="12" t="str">
        <f aca="false">IF(NOT(ISNUMBER($M56)),"",IF(ISNUMBER($O56),$O56-$M56,IF(ISNUMBER($N56),$N56-$M56,IF(Data_ref&gt;$M56,Data_ref-$M56,""))))</f>
        <v/>
      </c>
      <c r="R56" s="13" t="s">
        <v>519</v>
      </c>
      <c r="S56" s="16"/>
      <c r="T56" s="16"/>
      <c r="U56" s="52"/>
      <c r="V56" s="16"/>
      <c r="W56" s="12" t="str">
        <f aca="false">IF(ISNUMBER($M56),YEAR($M56)*100+MONTH($M56),"")</f>
        <v/>
      </c>
      <c r="X56" s="12" t="str">
        <f aca="false">IF(AND(ISNUMBER($M56),NOT(ISNUMBER($O56))),$M56+ROW()/100000,"")</f>
        <v/>
      </c>
      <c r="Y56" s="17"/>
      <c r="Z56" s="61" t="s">
        <v>297</v>
      </c>
      <c r="AA56" s="59" t="str">
        <f aca="false">IF($A56="","",IF(ISNUMBER($O56),"☑","☐"))</f>
        <v>☐</v>
      </c>
      <c r="AB56" s="12" t="str">
        <f aca="false">IF(AND($A56&lt;&gt;"",$B56=Seg_parcurs),ROW(),"")</f>
        <v/>
      </c>
    </row>
    <row r="57" customFormat="false" ht="23.85" hidden="false" customHeight="false" outlineLevel="0" collapsed="false">
      <c r="A57" s="13" t="s">
        <v>520</v>
      </c>
      <c r="B57" s="13" t="s">
        <v>102</v>
      </c>
      <c r="C57" s="13" t="s">
        <v>175</v>
      </c>
      <c r="D57" s="13" t="s">
        <v>521</v>
      </c>
      <c r="E57" s="13" t="s">
        <v>522</v>
      </c>
      <c r="F57" s="13" t="s">
        <v>157</v>
      </c>
      <c r="G57" s="13" t="s">
        <v>100</v>
      </c>
      <c r="H57" s="13" t="s">
        <v>294</v>
      </c>
      <c r="I57" s="13" t="s">
        <v>523</v>
      </c>
      <c r="J57" s="13" t="s">
        <v>245</v>
      </c>
      <c r="K57" s="59" t="n">
        <v>0</v>
      </c>
      <c r="L57" s="13" t="s">
        <v>296</v>
      </c>
      <c r="M57" s="43" t="str">
        <f aca="false">IFERROR(IF($Y57&lt;&gt;"",IF(INDEX(J_Plan,MATCH($Y57,J_Cod,0))="","",INDEX(J_Plan,MATCH($Y57,J_Cod,0))),IF(OR($J57="",$J57="EVENIMENT"),"",IF(INDEX(J_Lucru,MATCH($J57,J_Cod,0))="","",IF($L57="zl",WORKDAY(INDEX(J_Lucru,MATCH($J57,J_Cod,0)),$K57,Sarbatori),IF($L57="luni",EDATE(INDEX(J_Lucru,MATCH($J57,J_Cod,0)),$K57),INDEX(J_Lucru,MATCH($J57,J_Cod,0))+$K57*IF($L57="săpt",7,1)))))),"cod necunoscut")</f>
        <v/>
      </c>
      <c r="N57" s="60" t="str">
        <f aca="false">IF(INDEX(J_Prog,MATCH($Y57,J_Cod,0))="","",INDEX(J_Prog,MATCH($Y57,J_Cod,0)))</f>
        <v/>
      </c>
      <c r="O57" s="60" t="str">
        <f aca="false">IF(INDEX(J_Real,MATCH($Y57,J_Cod,0))="","",INDEX(J_Real,MATCH($Y57,J_Cod,0)))</f>
        <v/>
      </c>
      <c r="P57" s="12" t="str">
        <f aca="false">IF($J57="EVENIMENT",IF(ISNUMBER($O57),"Realizat","La eveniment"),IF(ISNUMBER($O57),IF(AND(ISNUMBER($M57),$O57&gt;$M57),"Realizat cu întârziere","Realizat"),IF(NOT(ISNUMBER($M57)),"Fără termen",IF(Data_ref&gt;$M57,"Întârziat",IF(AND(ISNUMBER($N57),$N57&gt;$M57),"Risc de întârziere",IF($M57-Data_ref&lt;=14,"Scadent ≤ 14 zile","În termen"))))))</f>
        <v>Fără termen</v>
      </c>
      <c r="Q57" s="12" t="str">
        <f aca="false">IF(NOT(ISNUMBER($M57)),"",IF(ISNUMBER($O57),$O57-$M57,IF(ISNUMBER($N57),$N57-$M57,IF(Data_ref&gt;$M57,Data_ref-$M57,""))))</f>
        <v/>
      </c>
      <c r="R57" s="13" t="s">
        <v>524</v>
      </c>
      <c r="S57" s="16"/>
      <c r="T57" s="16"/>
      <c r="U57" s="52"/>
      <c r="V57" s="16"/>
      <c r="W57" s="12" t="str">
        <f aca="false">IF(ISNUMBER($M57),YEAR($M57)*100+MONTH($M57),"")</f>
        <v/>
      </c>
      <c r="X57" s="12" t="str">
        <f aca="false">IF(AND(ISNUMBER($M57),NOT(ISNUMBER($O57))),$M57+ROW()/100000,"")</f>
        <v/>
      </c>
      <c r="Y57" s="51" t="s">
        <v>245</v>
      </c>
      <c r="Z57" s="61" t="s">
        <v>297</v>
      </c>
      <c r="AA57" s="59" t="str">
        <f aca="false">IF($A57="","",IF(ISNUMBER($O57),"☑","☐"))</f>
        <v>☐</v>
      </c>
      <c r="AB57" s="12" t="str">
        <f aca="false">IF(AND($A57&lt;&gt;"",$B57=Seg_parcurs),ROW(),"")</f>
        <v/>
      </c>
    </row>
    <row r="58" customFormat="false" ht="15" hidden="false" customHeight="false" outlineLevel="0" collapsed="false">
      <c r="A58" s="13" t="s">
        <v>525</v>
      </c>
      <c r="B58" s="13" t="s">
        <v>102</v>
      </c>
      <c r="C58" s="13" t="s">
        <v>174</v>
      </c>
      <c r="D58" s="13" t="s">
        <v>526</v>
      </c>
      <c r="E58" s="13" t="s">
        <v>438</v>
      </c>
      <c r="F58" s="13" t="s">
        <v>154</v>
      </c>
      <c r="G58" s="13" t="s">
        <v>64</v>
      </c>
      <c r="H58" s="13" t="s">
        <v>328</v>
      </c>
      <c r="I58" s="13" t="s">
        <v>527</v>
      </c>
      <c r="J58" s="13" t="s">
        <v>241</v>
      </c>
      <c r="K58" s="59" t="n">
        <v>1</v>
      </c>
      <c r="L58" s="13" t="s">
        <v>296</v>
      </c>
      <c r="M58" s="43" t="str">
        <f aca="false">IFERROR(IF($Y58&lt;&gt;"",IF(INDEX(J_Plan,MATCH($Y58,J_Cod,0))="","",INDEX(J_Plan,MATCH($Y58,J_Cod,0))),IF(OR($J58="",$J58="EVENIMENT"),"",IF(INDEX(J_Lucru,MATCH($J58,J_Cod,0))="","",IF($L58="zl",WORKDAY(INDEX(J_Lucru,MATCH($J58,J_Cod,0)),$K58,Sarbatori),IF($L58="luni",EDATE(INDEX(J_Lucru,MATCH($J58,J_Cod,0)),$K58),INDEX(J_Lucru,MATCH($J58,J_Cod,0))+$K58*IF($L58="săpt",7,1)))))),"cod necunoscut")</f>
        <v/>
      </c>
      <c r="N58" s="52"/>
      <c r="O58" s="52"/>
      <c r="P58" s="12" t="str">
        <f aca="false">IF($J58="EVENIMENT",IF(ISNUMBER($O58),"Realizat","La eveniment"),IF(ISNUMBER($O58),IF(AND(ISNUMBER($M58),$O58&gt;$M58),"Realizat cu întârziere","Realizat"),IF(NOT(ISNUMBER($M58)),"Fără termen",IF(Data_ref&gt;$M58,"Întârziat",IF(AND(ISNUMBER($N58),$N58&gt;$M58),"Risc de întârziere",IF($M58-Data_ref&lt;=14,"Scadent ≤ 14 zile","În termen"))))))</f>
        <v>Fără termen</v>
      </c>
      <c r="Q58" s="12" t="str">
        <f aca="false">IF(NOT(ISNUMBER($M58)),"",IF(ISNUMBER($O58),$O58-$M58,IF(ISNUMBER($N58),$N58-$M58,IF(Data_ref&gt;$M58,Data_ref-$M58,""))))</f>
        <v/>
      </c>
      <c r="R58" s="13" t="s">
        <v>154</v>
      </c>
      <c r="S58" s="16"/>
      <c r="T58" s="16"/>
      <c r="U58" s="52"/>
      <c r="V58" s="16"/>
      <c r="W58" s="12" t="str">
        <f aca="false">IF(ISNUMBER($M58),YEAR($M58)*100+MONTH($M58),"")</f>
        <v/>
      </c>
      <c r="X58" s="12" t="str">
        <f aca="false">IF(AND(ISNUMBER($M58),NOT(ISNUMBER($O58))),$M58+ROW()/100000,"")</f>
        <v/>
      </c>
      <c r="Y58" s="17"/>
      <c r="Z58" s="61" t="s">
        <v>304</v>
      </c>
      <c r="AA58" s="59" t="str">
        <f aca="false">IF($A58="","",IF(ISNUMBER($O58),"☑","☐"))</f>
        <v>☐</v>
      </c>
      <c r="AB58" s="12" t="str">
        <f aca="false">IF(AND($A58&lt;&gt;"",$B58=Seg_parcurs),ROW(),"")</f>
        <v/>
      </c>
    </row>
    <row r="59" customFormat="false" ht="15" hidden="false" customHeight="false" outlineLevel="0" collapsed="false">
      <c r="A59" s="13" t="s">
        <v>528</v>
      </c>
      <c r="B59" s="13" t="s">
        <v>102</v>
      </c>
      <c r="C59" s="13" t="s">
        <v>174</v>
      </c>
      <c r="D59" s="13" t="s">
        <v>529</v>
      </c>
      <c r="E59" s="13" t="s">
        <v>444</v>
      </c>
      <c r="F59" s="13" t="s">
        <v>161</v>
      </c>
      <c r="G59" s="13" t="s">
        <v>150</v>
      </c>
      <c r="H59" s="13" t="s">
        <v>294</v>
      </c>
      <c r="I59" s="13" t="s">
        <v>530</v>
      </c>
      <c r="J59" s="13" t="s">
        <v>248</v>
      </c>
      <c r="K59" s="59" t="n">
        <v>0</v>
      </c>
      <c r="L59" s="13" t="s">
        <v>296</v>
      </c>
      <c r="M59" s="43" t="str">
        <f aca="false">IFERROR(IF($Y59&lt;&gt;"",IF(INDEX(J_Plan,MATCH($Y59,J_Cod,0))="","",INDEX(J_Plan,MATCH($Y59,J_Cod,0))),IF(OR($J59="",$J59="EVENIMENT"),"",IF(INDEX(J_Lucru,MATCH($J59,J_Cod,0))="","",IF($L59="zl",WORKDAY(INDEX(J_Lucru,MATCH($J59,J_Cod,0)),$K59,Sarbatori),IF($L59="luni",EDATE(INDEX(J_Lucru,MATCH($J59,J_Cod,0)),$K59),INDEX(J_Lucru,MATCH($J59,J_Cod,0))+$K59*IF($L59="săpt",7,1)))))),"cod necunoscut")</f>
        <v/>
      </c>
      <c r="N59" s="60" t="str">
        <f aca="false">IF(INDEX(J_Prog,MATCH($Y59,J_Cod,0))="","",INDEX(J_Prog,MATCH($Y59,J_Cod,0)))</f>
        <v/>
      </c>
      <c r="O59" s="60" t="str">
        <f aca="false">IF(INDEX(J_Real,MATCH($Y59,J_Cod,0))="","",INDEX(J_Real,MATCH($Y59,J_Cod,0)))</f>
        <v/>
      </c>
      <c r="P59" s="12" t="str">
        <f aca="false">IF($J59="EVENIMENT",IF(ISNUMBER($O59),"Realizat","La eveniment"),IF(ISNUMBER($O59),IF(AND(ISNUMBER($M59),$O59&gt;$M59),"Realizat cu întârziere","Realizat"),IF(NOT(ISNUMBER($M59)),"Fără termen",IF(Data_ref&gt;$M59,"Întârziat",IF(AND(ISNUMBER($N59),$N59&gt;$M59),"Risc de întârziere",IF($M59-Data_ref&lt;=14,"Scadent ≤ 14 zile","În termen"))))))</f>
        <v>Fără termen</v>
      </c>
      <c r="Q59" s="12" t="str">
        <f aca="false">IF(NOT(ISNUMBER($M59)),"",IF(ISNUMBER($O59),$O59-$M59,IF(ISNUMBER($N59),$N59-$M59,IF(Data_ref&gt;$M59,Data_ref-$M59,""))))</f>
        <v/>
      </c>
      <c r="R59" s="13" t="s">
        <v>445</v>
      </c>
      <c r="S59" s="16"/>
      <c r="T59" s="16"/>
      <c r="U59" s="52"/>
      <c r="V59" s="16"/>
      <c r="W59" s="12" t="str">
        <f aca="false">IF(ISNUMBER($M59),YEAR($M59)*100+MONTH($M59),"")</f>
        <v/>
      </c>
      <c r="X59" s="12" t="str">
        <f aca="false">IF(AND(ISNUMBER($M59),NOT(ISNUMBER($O59))),$M59+ROW()/100000,"")</f>
        <v/>
      </c>
      <c r="Y59" s="51" t="s">
        <v>248</v>
      </c>
      <c r="Z59" s="61" t="s">
        <v>311</v>
      </c>
      <c r="AA59" s="59" t="str">
        <f aca="false">IF($A59="","",IF(ISNUMBER($O59),"☑","☐"))</f>
        <v>☐</v>
      </c>
      <c r="AB59" s="12" t="str">
        <f aca="false">IF(AND($A59&lt;&gt;"",$B59=Seg_parcurs),ROW(),"")</f>
        <v/>
      </c>
    </row>
    <row r="60" customFormat="false" ht="23.85" hidden="false" customHeight="false" outlineLevel="0" collapsed="false">
      <c r="A60" s="13" t="s">
        <v>531</v>
      </c>
      <c r="B60" s="13" t="s">
        <v>102</v>
      </c>
      <c r="C60" s="13" t="s">
        <v>173</v>
      </c>
      <c r="D60" s="13" t="s">
        <v>532</v>
      </c>
      <c r="E60" s="13" t="s">
        <v>533</v>
      </c>
      <c r="F60" s="13" t="s">
        <v>160</v>
      </c>
      <c r="G60" s="13" t="s">
        <v>150</v>
      </c>
      <c r="H60" s="13" t="s">
        <v>513</v>
      </c>
      <c r="I60" s="13" t="s">
        <v>534</v>
      </c>
      <c r="J60" s="13" t="s">
        <v>241</v>
      </c>
      <c r="K60" s="59" t="n">
        <v>30</v>
      </c>
      <c r="L60" s="13" t="s">
        <v>296</v>
      </c>
      <c r="M60" s="43" t="str">
        <f aca="false">IFERROR(IF($Y60&lt;&gt;"",IF(INDEX(J_Plan,MATCH($Y60,J_Cod,0))="","",INDEX(J_Plan,MATCH($Y60,J_Cod,0))),IF(OR($J60="",$J60="EVENIMENT"),"",IF(INDEX(J_Lucru,MATCH($J60,J_Cod,0))="","",IF($L60="zl",WORKDAY(INDEX(J_Lucru,MATCH($J60,J_Cod,0)),$K60,Sarbatori),IF($L60="luni",EDATE(INDEX(J_Lucru,MATCH($J60,J_Cod,0)),$K60),INDEX(J_Lucru,MATCH($J60,J_Cod,0))+$K60*IF($L60="săpt",7,1)))))),"cod necunoscut")</f>
        <v/>
      </c>
      <c r="N60" s="52"/>
      <c r="O60" s="52"/>
      <c r="P60" s="12" t="str">
        <f aca="false">IF($J60="EVENIMENT",IF(ISNUMBER($O60),"Realizat","La eveniment"),IF(ISNUMBER($O60),IF(AND(ISNUMBER($M60),$O60&gt;$M60),"Realizat cu întârziere","Realizat"),IF(NOT(ISNUMBER($M60)),"Fără termen",IF(Data_ref&gt;$M60,"Întârziat",IF(AND(ISNUMBER($N60),$N60&gt;$M60),"Risc de întârziere",IF($M60-Data_ref&lt;=14,"Scadent ≤ 14 zile","În termen"))))))</f>
        <v>Fără termen</v>
      </c>
      <c r="Q60" s="12" t="str">
        <f aca="false">IF(NOT(ISNUMBER($M60)),"",IF(ISNUMBER($O60),$O60-$M60,IF(ISNUMBER($N60),$N60-$M60,IF(Data_ref&gt;$M60,Data_ref-$M60,""))))</f>
        <v/>
      </c>
      <c r="R60" s="13" t="s">
        <v>535</v>
      </c>
      <c r="S60" s="16"/>
      <c r="T60" s="16"/>
      <c r="U60" s="52"/>
      <c r="V60" s="16"/>
      <c r="W60" s="12" t="str">
        <f aca="false">IF(ISNUMBER($M60),YEAR($M60)*100+MONTH($M60),"")</f>
        <v/>
      </c>
      <c r="X60" s="12" t="str">
        <f aca="false">IF(AND(ISNUMBER($M60),NOT(ISNUMBER($O60))),$M60+ROW()/100000,"")</f>
        <v/>
      </c>
      <c r="Y60" s="17"/>
      <c r="Z60" s="61" t="s">
        <v>311</v>
      </c>
      <c r="AA60" s="59" t="str">
        <f aca="false">IF($A60="","",IF(ISNUMBER($O60),"☑","☐"))</f>
        <v>☐</v>
      </c>
      <c r="AB60" s="12" t="str">
        <f aca="false">IF(AND($A60&lt;&gt;"",$B60=Seg_parcurs),ROW(),"")</f>
        <v/>
      </c>
    </row>
    <row r="61" customFormat="false" ht="15" hidden="false" customHeight="false" outlineLevel="0" collapsed="false">
      <c r="A61" s="13" t="s">
        <v>536</v>
      </c>
      <c r="B61" s="13" t="s">
        <v>102</v>
      </c>
      <c r="C61" s="13" t="s">
        <v>174</v>
      </c>
      <c r="D61" s="13" t="s">
        <v>537</v>
      </c>
      <c r="E61" s="13" t="s">
        <v>538</v>
      </c>
      <c r="F61" s="13" t="s">
        <v>161</v>
      </c>
      <c r="G61" s="13" t="s">
        <v>150</v>
      </c>
      <c r="H61" s="13" t="s">
        <v>308</v>
      </c>
      <c r="I61" s="13" t="s">
        <v>442</v>
      </c>
      <c r="J61" s="13" t="s">
        <v>241</v>
      </c>
      <c r="K61" s="59" t="n">
        <v>75</v>
      </c>
      <c r="L61" s="13" t="s">
        <v>296</v>
      </c>
      <c r="M61" s="43" t="str">
        <f aca="false">IFERROR(IF($Y61&lt;&gt;"",IF(INDEX(J_Plan,MATCH($Y61,J_Cod,0))="","",INDEX(J_Plan,MATCH($Y61,J_Cod,0))),IF(OR($J61="",$J61="EVENIMENT"),"",IF(INDEX(J_Lucru,MATCH($J61,J_Cod,0))="","",IF($L61="zl",WORKDAY(INDEX(J_Lucru,MATCH($J61,J_Cod,0)),$K61,Sarbatori),IF($L61="luni",EDATE(INDEX(J_Lucru,MATCH($J61,J_Cod,0)),$K61),INDEX(J_Lucru,MATCH($J61,J_Cod,0))+$K61*IF($L61="săpt",7,1)))))),"cod necunoscut")</f>
        <v/>
      </c>
      <c r="N61" s="52"/>
      <c r="O61" s="52"/>
      <c r="P61" s="12" t="str">
        <f aca="false">IF($J61="EVENIMENT",IF(ISNUMBER($O61),"Realizat","La eveniment"),IF(ISNUMBER($O61),IF(AND(ISNUMBER($M61),$O61&gt;$M61),"Realizat cu întârziere","Realizat"),IF(NOT(ISNUMBER($M61)),"Fără termen",IF(Data_ref&gt;$M61,"Întârziat",IF(AND(ISNUMBER($N61),$N61&gt;$M61),"Risc de întârziere",IF($M61-Data_ref&lt;=14,"Scadent ≤ 14 zile","În termen"))))))</f>
        <v>Fără termen</v>
      </c>
      <c r="Q61" s="12" t="str">
        <f aca="false">IF(NOT(ISNUMBER($M61)),"",IF(ISNUMBER($O61),$O61-$M61,IF(ISNUMBER($N61),$N61-$M61,IF(Data_ref&gt;$M61,Data_ref-$M61,""))))</f>
        <v/>
      </c>
      <c r="R61" s="13" t="s">
        <v>154</v>
      </c>
      <c r="S61" s="16"/>
      <c r="T61" s="16"/>
      <c r="U61" s="52"/>
      <c r="V61" s="16"/>
      <c r="W61" s="12" t="str">
        <f aca="false">IF(ISNUMBER($M61),YEAR($M61)*100+MONTH($M61),"")</f>
        <v/>
      </c>
      <c r="X61" s="12" t="str">
        <f aca="false">IF(AND(ISNUMBER($M61),NOT(ISNUMBER($O61))),$M61+ROW()/100000,"")</f>
        <v/>
      </c>
      <c r="Y61" s="17"/>
      <c r="Z61" s="61" t="s">
        <v>311</v>
      </c>
      <c r="AA61" s="59" t="str">
        <f aca="false">IF($A61="","",IF(ISNUMBER($O61),"☑","☐"))</f>
        <v>☐</v>
      </c>
      <c r="AB61" s="12" t="str">
        <f aca="false">IF(AND($A61&lt;&gt;"",$B61=Seg_parcurs),ROW(),"")</f>
        <v/>
      </c>
    </row>
    <row r="62" customFormat="false" ht="23.85" hidden="false" customHeight="false" outlineLevel="0" collapsed="false">
      <c r="A62" s="13" t="s">
        <v>539</v>
      </c>
      <c r="B62" s="13" t="s">
        <v>102</v>
      </c>
      <c r="C62" s="13" t="s">
        <v>173</v>
      </c>
      <c r="D62" s="13" t="s">
        <v>540</v>
      </c>
      <c r="E62" s="13" t="s">
        <v>541</v>
      </c>
      <c r="F62" s="13" t="s">
        <v>159</v>
      </c>
      <c r="G62" s="13" t="s">
        <v>150</v>
      </c>
      <c r="H62" s="13" t="s">
        <v>381</v>
      </c>
      <c r="I62" s="13" t="s">
        <v>542</v>
      </c>
      <c r="J62" s="13" t="s">
        <v>241</v>
      </c>
      <c r="K62" s="59" t="n">
        <v>1</v>
      </c>
      <c r="L62" s="13" t="s">
        <v>457</v>
      </c>
      <c r="M62" s="43" t="str">
        <f aca="false">IFERROR(IF($Y62&lt;&gt;"",IF(INDEX(J_Plan,MATCH($Y62,J_Cod,0))="","",INDEX(J_Plan,MATCH($Y62,J_Cod,0))),IF(OR($J62="",$J62="EVENIMENT"),"",IF(INDEX(J_Lucru,MATCH($J62,J_Cod,0))="","",IF($L62="zl",WORKDAY(INDEX(J_Lucru,MATCH($J62,J_Cod,0)),$K62,Sarbatori),IF($L62="luni",EDATE(INDEX(J_Lucru,MATCH($J62,J_Cod,0)),$K62),INDEX(J_Lucru,MATCH($J62,J_Cod,0))+$K62*IF($L62="săpt",7,1)))))),"cod necunoscut")</f>
        <v/>
      </c>
      <c r="N62" s="52"/>
      <c r="O62" s="52"/>
      <c r="P62" s="12" t="str">
        <f aca="false">IF($J62="EVENIMENT",IF(ISNUMBER($O62),"Realizat","La eveniment"),IF(ISNUMBER($O62),IF(AND(ISNUMBER($M62),$O62&gt;$M62),"Realizat cu întârziere","Realizat"),IF(NOT(ISNUMBER($M62)),"Fără termen",IF(Data_ref&gt;$M62,"Întârziat",IF(AND(ISNUMBER($N62),$N62&gt;$M62),"Risc de întârziere",IF($M62-Data_ref&lt;=14,"Scadent ≤ 14 zile","În termen"))))))</f>
        <v>Fără termen</v>
      </c>
      <c r="Q62" s="12" t="str">
        <f aca="false">IF(NOT(ISNUMBER($M62)),"",IF(ISNUMBER($O62),$O62-$M62,IF(ISNUMBER($N62),$N62-$M62,IF(Data_ref&gt;$M62,Data_ref-$M62,""))))</f>
        <v/>
      </c>
      <c r="R62" s="13" t="s">
        <v>397</v>
      </c>
      <c r="S62" s="16"/>
      <c r="T62" s="16"/>
      <c r="U62" s="52"/>
      <c r="V62" s="16"/>
      <c r="W62" s="12" t="str">
        <f aca="false">IF(ISNUMBER($M62),YEAR($M62)*100+MONTH($M62),"")</f>
        <v/>
      </c>
      <c r="X62" s="12" t="str">
        <f aca="false">IF(AND(ISNUMBER($M62),NOT(ISNUMBER($O62))),$M62+ROW()/100000,"")</f>
        <v/>
      </c>
      <c r="Y62" s="17"/>
      <c r="Z62" s="61" t="s">
        <v>311</v>
      </c>
      <c r="AA62" s="59" t="str">
        <f aca="false">IF($A62="","",IF(ISNUMBER($O62),"☑","☐"))</f>
        <v>☐</v>
      </c>
      <c r="AB62" s="12" t="str">
        <f aca="false">IF(AND($A62&lt;&gt;"",$B62=Seg_parcurs),ROW(),"")</f>
        <v/>
      </c>
    </row>
    <row r="63" customFormat="false" ht="23.85" hidden="false" customHeight="false" outlineLevel="0" collapsed="false">
      <c r="A63" s="13" t="s">
        <v>543</v>
      </c>
      <c r="B63" s="13" t="s">
        <v>102</v>
      </c>
      <c r="C63" s="13" t="s">
        <v>171</v>
      </c>
      <c r="D63" s="13" t="s">
        <v>544</v>
      </c>
      <c r="E63" s="13" t="s">
        <v>545</v>
      </c>
      <c r="F63" s="13" t="s">
        <v>165</v>
      </c>
      <c r="G63" s="13" t="s">
        <v>64</v>
      </c>
      <c r="H63" s="13" t="s">
        <v>294</v>
      </c>
      <c r="I63" s="13" t="s">
        <v>546</v>
      </c>
      <c r="J63" s="13" t="s">
        <v>245</v>
      </c>
      <c r="K63" s="59" t="n">
        <v>0</v>
      </c>
      <c r="L63" s="13" t="s">
        <v>296</v>
      </c>
      <c r="M63" s="43" t="str">
        <f aca="false">IFERROR(IF($Y63&lt;&gt;"",IF(INDEX(J_Plan,MATCH($Y63,J_Cod,0))="","",INDEX(J_Plan,MATCH($Y63,J_Cod,0))),IF(OR($J63="",$J63="EVENIMENT"),"",IF(INDEX(J_Lucru,MATCH($J63,J_Cod,0))="","",IF($L63="zl",WORKDAY(INDEX(J_Lucru,MATCH($J63,J_Cod,0)),$K63,Sarbatori),IF($L63="luni",EDATE(INDEX(J_Lucru,MATCH($J63,J_Cod,0)),$K63),INDEX(J_Lucru,MATCH($J63,J_Cod,0))+$K63*IF($L63="săpt",7,1)))))),"cod necunoscut")</f>
        <v/>
      </c>
      <c r="N63" s="52"/>
      <c r="O63" s="52"/>
      <c r="P63" s="12" t="str">
        <f aca="false">IF($J63="EVENIMENT",IF(ISNUMBER($O63),"Realizat","La eveniment"),IF(ISNUMBER($O63),IF(AND(ISNUMBER($M63),$O63&gt;$M63),"Realizat cu întârziere","Realizat"),IF(NOT(ISNUMBER($M63)),"Fără termen",IF(Data_ref&gt;$M63,"Întârziat",IF(AND(ISNUMBER($N63),$N63&gt;$M63),"Risc de întârziere",IF($M63-Data_ref&lt;=14,"Scadent ≤ 14 zile","În termen"))))))</f>
        <v>Fără termen</v>
      </c>
      <c r="Q63" s="12" t="str">
        <f aca="false">IF(NOT(ISNUMBER($M63)),"",IF(ISNUMBER($O63),$O63-$M63,IF(ISNUMBER($N63),$N63-$M63,IF(Data_ref&gt;$M63,Data_ref-$M63,""))))</f>
        <v/>
      </c>
      <c r="R63" s="13" t="s">
        <v>547</v>
      </c>
      <c r="S63" s="16"/>
      <c r="T63" s="16"/>
      <c r="U63" s="52"/>
      <c r="V63" s="16"/>
      <c r="W63" s="12" t="str">
        <f aca="false">IF(ISNUMBER($M63),YEAR($M63)*100+MONTH($M63),"")</f>
        <v/>
      </c>
      <c r="X63" s="12" t="str">
        <f aca="false">IF(AND(ISNUMBER($M63),NOT(ISNUMBER($O63))),$M63+ROW()/100000,"")</f>
        <v/>
      </c>
      <c r="Y63" s="17"/>
      <c r="Z63" s="61" t="s">
        <v>304</v>
      </c>
      <c r="AA63" s="59" t="str">
        <f aca="false">IF($A63="","",IF(ISNUMBER($O63),"☑","☐"))</f>
        <v>☐</v>
      </c>
      <c r="AB63" s="12" t="str">
        <f aca="false">IF(AND($A63&lt;&gt;"",$B63=Seg_parcurs),ROW(),"")</f>
        <v/>
      </c>
    </row>
    <row r="64" customFormat="false" ht="23.85" hidden="false" customHeight="false" outlineLevel="0" collapsed="false">
      <c r="A64" s="13" t="s">
        <v>548</v>
      </c>
      <c r="B64" s="13" t="s">
        <v>146</v>
      </c>
      <c r="C64" s="13" t="s">
        <v>175</v>
      </c>
      <c r="D64" s="13" t="s">
        <v>549</v>
      </c>
      <c r="E64" s="13" t="s">
        <v>550</v>
      </c>
      <c r="F64" s="13" t="s">
        <v>155</v>
      </c>
      <c r="G64" s="13" t="s">
        <v>100</v>
      </c>
      <c r="H64" s="13" t="s">
        <v>294</v>
      </c>
      <c r="I64" s="13" t="s">
        <v>551</v>
      </c>
      <c r="J64" s="13" t="s">
        <v>241</v>
      </c>
      <c r="K64" s="59" t="n">
        <v>1</v>
      </c>
      <c r="L64" s="13" t="s">
        <v>457</v>
      </c>
      <c r="M64" s="43" t="str">
        <f aca="false">IFERROR(IF($Y64&lt;&gt;"",IF(INDEX(J_Plan,MATCH($Y64,J_Cod,0))="","",INDEX(J_Plan,MATCH($Y64,J_Cod,0))),IF(OR($J64="",$J64="EVENIMENT"),"",IF(INDEX(J_Lucru,MATCH($J64,J_Cod,0))="","",IF($L64="zl",WORKDAY(INDEX(J_Lucru,MATCH($J64,J_Cod,0)),$K64,Sarbatori),IF($L64="luni",EDATE(INDEX(J_Lucru,MATCH($J64,J_Cod,0)),$K64),INDEX(J_Lucru,MATCH($J64,J_Cod,0))+$K64*IF($L64="săpt",7,1)))))),"cod necunoscut")</f>
        <v/>
      </c>
      <c r="N64" s="52"/>
      <c r="O64" s="52"/>
      <c r="P64" s="12" t="str">
        <f aca="false">IF($J64="EVENIMENT",IF(ISNUMBER($O64),"Realizat","La eveniment"),IF(ISNUMBER($O64),IF(AND(ISNUMBER($M64),$O64&gt;$M64),"Realizat cu întârziere","Realizat"),IF(NOT(ISNUMBER($M64)),"Fără termen",IF(Data_ref&gt;$M64,"Întârziat",IF(AND(ISNUMBER($N64),$N64&gt;$M64),"Risc de întârziere",IF($M64-Data_ref&lt;=14,"Scadent ≤ 14 zile","În termen"))))))</f>
        <v>Fără termen</v>
      </c>
      <c r="Q64" s="12" t="str">
        <f aca="false">IF(NOT(ISNUMBER($M64)),"",IF(ISNUMBER($O64),$O64-$M64,IF(ISNUMBER($N64),$N64-$M64,IF(Data_ref&gt;$M64,Data_ref-$M64,""))))</f>
        <v/>
      </c>
      <c r="R64" s="13" t="s">
        <v>552</v>
      </c>
      <c r="S64" s="16"/>
      <c r="T64" s="16"/>
      <c r="U64" s="52"/>
      <c r="V64" s="16"/>
      <c r="W64" s="12" t="str">
        <f aca="false">IF(ISNUMBER($M64),YEAR($M64)*100+MONTH($M64),"")</f>
        <v/>
      </c>
      <c r="X64" s="12" t="str">
        <f aca="false">IF(AND(ISNUMBER($M64),NOT(ISNUMBER($O64))),$M64+ROW()/100000,"")</f>
        <v/>
      </c>
      <c r="Y64" s="17"/>
      <c r="Z64" s="61" t="s">
        <v>297</v>
      </c>
      <c r="AA64" s="59" t="str">
        <f aca="false">IF($A64="","",IF(ISNUMBER($O64),"☑","☐"))</f>
        <v>☐</v>
      </c>
      <c r="AB64" s="12" t="str">
        <f aca="false">IF(AND($A64&lt;&gt;"",$B64=Seg_parcurs),ROW(),"")</f>
        <v/>
      </c>
    </row>
    <row r="65" customFormat="false" ht="15" hidden="false" customHeight="false" outlineLevel="0" collapsed="false">
      <c r="A65" s="13" t="s">
        <v>553</v>
      </c>
      <c r="B65" s="13" t="s">
        <v>146</v>
      </c>
      <c r="C65" s="13" t="s">
        <v>175</v>
      </c>
      <c r="D65" s="13" t="s">
        <v>554</v>
      </c>
      <c r="E65" s="13" t="s">
        <v>555</v>
      </c>
      <c r="F65" s="13" t="s">
        <v>154</v>
      </c>
      <c r="G65" s="13" t="s">
        <v>100</v>
      </c>
      <c r="H65" s="13" t="s">
        <v>294</v>
      </c>
      <c r="I65" s="13" t="s">
        <v>556</v>
      </c>
      <c r="J65" s="13" t="s">
        <v>241</v>
      </c>
      <c r="K65" s="59" t="n">
        <v>3</v>
      </c>
      <c r="L65" s="13" t="s">
        <v>457</v>
      </c>
      <c r="M65" s="43" t="str">
        <f aca="false">IFERROR(IF($Y65&lt;&gt;"",IF(INDEX(J_Plan,MATCH($Y65,J_Cod,0))="","",INDEX(J_Plan,MATCH($Y65,J_Cod,0))),IF(OR($J65="",$J65="EVENIMENT"),"",IF(INDEX(J_Lucru,MATCH($J65,J_Cod,0))="","",IF($L65="zl",WORKDAY(INDEX(J_Lucru,MATCH($J65,J_Cod,0)),$K65,Sarbatori),IF($L65="luni",EDATE(INDEX(J_Lucru,MATCH($J65,J_Cod,0)),$K65),INDEX(J_Lucru,MATCH($J65,J_Cod,0))+$K65*IF($L65="săpt",7,1)))))),"cod necunoscut")</f>
        <v/>
      </c>
      <c r="N65" s="52"/>
      <c r="O65" s="52"/>
      <c r="P65" s="12" t="str">
        <f aca="false">IF($J65="EVENIMENT",IF(ISNUMBER($O65),"Realizat","La eveniment"),IF(ISNUMBER($O65),IF(AND(ISNUMBER($M65),$O65&gt;$M65),"Realizat cu întârziere","Realizat"),IF(NOT(ISNUMBER($M65)),"Fără termen",IF(Data_ref&gt;$M65,"Întârziat",IF(AND(ISNUMBER($N65),$N65&gt;$M65),"Risc de întârziere",IF($M65-Data_ref&lt;=14,"Scadent ≤ 14 zile","În termen"))))))</f>
        <v>Fără termen</v>
      </c>
      <c r="Q65" s="12" t="str">
        <f aca="false">IF(NOT(ISNUMBER($M65)),"",IF(ISNUMBER($O65),$O65-$M65,IF(ISNUMBER($N65),$N65-$M65,IF(Data_ref&gt;$M65,Data_ref-$M65,""))))</f>
        <v/>
      </c>
      <c r="R65" s="13" t="s">
        <v>557</v>
      </c>
      <c r="S65" s="16"/>
      <c r="T65" s="16"/>
      <c r="U65" s="52"/>
      <c r="V65" s="16"/>
      <c r="W65" s="12" t="str">
        <f aca="false">IF(ISNUMBER($M65),YEAR($M65)*100+MONTH($M65),"")</f>
        <v/>
      </c>
      <c r="X65" s="12" t="str">
        <f aca="false">IF(AND(ISNUMBER($M65),NOT(ISNUMBER($O65))),$M65+ROW()/100000,"")</f>
        <v/>
      </c>
      <c r="Y65" s="17"/>
      <c r="Z65" s="61" t="s">
        <v>297</v>
      </c>
      <c r="AA65" s="59" t="str">
        <f aca="false">IF($A65="","",IF(ISNUMBER($O65),"☑","☐"))</f>
        <v>☐</v>
      </c>
      <c r="AB65" s="12" t="str">
        <f aca="false">IF(AND($A65&lt;&gt;"",$B65=Seg_parcurs),ROW(),"")</f>
        <v/>
      </c>
    </row>
    <row r="66" customFormat="false" ht="23.85" hidden="false" customHeight="false" outlineLevel="0" collapsed="false">
      <c r="A66" s="13" t="s">
        <v>558</v>
      </c>
      <c r="B66" s="13" t="s">
        <v>146</v>
      </c>
      <c r="C66" s="13" t="s">
        <v>175</v>
      </c>
      <c r="D66" s="13" t="s">
        <v>559</v>
      </c>
      <c r="E66" s="13" t="s">
        <v>560</v>
      </c>
      <c r="F66" s="13" t="s">
        <v>155</v>
      </c>
      <c r="G66" s="13" t="s">
        <v>100</v>
      </c>
      <c r="H66" s="13" t="s">
        <v>294</v>
      </c>
      <c r="I66" s="13" t="s">
        <v>561</v>
      </c>
      <c r="J66" s="13" t="s">
        <v>252</v>
      </c>
      <c r="K66" s="59" t="n">
        <v>0</v>
      </c>
      <c r="L66" s="13" t="s">
        <v>296</v>
      </c>
      <c r="M66" s="43" t="str">
        <f aca="false">IFERROR(IF($Y66&lt;&gt;"",IF(INDEX(J_Plan,MATCH($Y66,J_Cod,0))="","",INDEX(J_Plan,MATCH($Y66,J_Cod,0))),IF(OR($J66="",$J66="EVENIMENT"),"",IF(INDEX(J_Lucru,MATCH($J66,J_Cod,0))="","",IF($L66="zl",WORKDAY(INDEX(J_Lucru,MATCH($J66,J_Cod,0)),$K66,Sarbatori),IF($L66="luni",EDATE(INDEX(J_Lucru,MATCH($J66,J_Cod,0)),$K66),INDEX(J_Lucru,MATCH($J66,J_Cod,0))+$K66*IF($L66="săpt",7,1)))))),"cod necunoscut")</f>
        <v/>
      </c>
      <c r="N66" s="60" t="str">
        <f aca="false">IF(INDEX(J_Prog,MATCH($Y66,J_Cod,0))="","",INDEX(J_Prog,MATCH($Y66,J_Cod,0)))</f>
        <v/>
      </c>
      <c r="O66" s="60" t="str">
        <f aca="false">IF(INDEX(J_Real,MATCH($Y66,J_Cod,0))="","",INDEX(J_Real,MATCH($Y66,J_Cod,0)))</f>
        <v/>
      </c>
      <c r="P66" s="12" t="str">
        <f aca="false">IF($J66="EVENIMENT",IF(ISNUMBER($O66),"Realizat","La eveniment"),IF(ISNUMBER($O66),IF(AND(ISNUMBER($M66),$O66&gt;$M66),"Realizat cu întârziere","Realizat"),IF(NOT(ISNUMBER($M66)),"Fără termen",IF(Data_ref&gt;$M66,"Întârziat",IF(AND(ISNUMBER($N66),$N66&gt;$M66),"Risc de întârziere",IF($M66-Data_ref&lt;=14,"Scadent ≤ 14 zile","În termen"))))))</f>
        <v>Fără termen</v>
      </c>
      <c r="Q66" s="12" t="str">
        <f aca="false">IF(NOT(ISNUMBER($M66)),"",IF(ISNUMBER($O66),$O66-$M66,IF(ISNUMBER($N66),$N66-$M66,IF(Data_ref&gt;$M66,Data_ref-$M66,""))))</f>
        <v/>
      </c>
      <c r="R66" s="13" t="s">
        <v>562</v>
      </c>
      <c r="S66" s="16"/>
      <c r="T66" s="16"/>
      <c r="U66" s="52"/>
      <c r="V66" s="16"/>
      <c r="W66" s="12" t="str">
        <f aca="false">IF(ISNUMBER($M66),YEAR($M66)*100+MONTH($M66),"")</f>
        <v/>
      </c>
      <c r="X66" s="12" t="str">
        <f aca="false">IF(AND(ISNUMBER($M66),NOT(ISNUMBER($O66))),$M66+ROW()/100000,"")</f>
        <v/>
      </c>
      <c r="Y66" s="51" t="s">
        <v>252</v>
      </c>
      <c r="Z66" s="61" t="s">
        <v>297</v>
      </c>
      <c r="AA66" s="59" t="str">
        <f aca="false">IF($A66="","",IF(ISNUMBER($O66),"☑","☐"))</f>
        <v>☐</v>
      </c>
      <c r="AB66" s="12" t="str">
        <f aca="false">IF(AND($A66&lt;&gt;"",$B66=Seg_parcurs),ROW(),"")</f>
        <v/>
      </c>
    </row>
    <row r="67" customFormat="false" ht="15" hidden="false" customHeight="false" outlineLevel="0" collapsed="false">
      <c r="A67" s="13" t="s">
        <v>563</v>
      </c>
      <c r="B67" s="13" t="s">
        <v>146</v>
      </c>
      <c r="C67" s="13" t="s">
        <v>174</v>
      </c>
      <c r="D67" s="13" t="s">
        <v>564</v>
      </c>
      <c r="E67" s="13" t="s">
        <v>565</v>
      </c>
      <c r="F67" s="13" t="s">
        <v>161</v>
      </c>
      <c r="G67" s="13" t="s">
        <v>100</v>
      </c>
      <c r="H67" s="13" t="s">
        <v>294</v>
      </c>
      <c r="I67" s="13" t="s">
        <v>566</v>
      </c>
      <c r="J67" s="13" t="s">
        <v>252</v>
      </c>
      <c r="K67" s="59" t="n">
        <v>16</v>
      </c>
      <c r="L67" s="13" t="s">
        <v>296</v>
      </c>
      <c r="M67" s="43" t="str">
        <f aca="false">IFERROR(IF($Y67&lt;&gt;"",IF(INDEX(J_Plan,MATCH($Y67,J_Cod,0))="","",INDEX(J_Plan,MATCH($Y67,J_Cod,0))),IF(OR($J67="",$J67="EVENIMENT"),"",IF(INDEX(J_Lucru,MATCH($J67,J_Cod,0))="","",IF($L67="zl",WORKDAY(INDEX(J_Lucru,MATCH($J67,J_Cod,0)),$K67,Sarbatori),IF($L67="luni",EDATE(INDEX(J_Lucru,MATCH($J67,J_Cod,0)),$K67),INDEX(J_Lucru,MATCH($J67,J_Cod,0))+$K67*IF($L67="săpt",7,1)))))),"cod necunoscut")</f>
        <v/>
      </c>
      <c r="N67" s="52"/>
      <c r="O67" s="52"/>
      <c r="P67" s="12" t="str">
        <f aca="false">IF($J67="EVENIMENT",IF(ISNUMBER($O67),"Realizat","La eveniment"),IF(ISNUMBER($O67),IF(AND(ISNUMBER($M67),$O67&gt;$M67),"Realizat cu întârziere","Realizat"),IF(NOT(ISNUMBER($M67)),"Fără termen",IF(Data_ref&gt;$M67,"Întârziat",IF(AND(ISNUMBER($N67),$N67&gt;$M67),"Risc de întârziere",IF($M67-Data_ref&lt;=14,"Scadent ≤ 14 zile","În termen"))))))</f>
        <v>Fără termen</v>
      </c>
      <c r="Q67" s="12" t="str">
        <f aca="false">IF(NOT(ISNUMBER($M67)),"",IF(ISNUMBER($O67),$O67-$M67,IF(ISNUMBER($N67),$N67-$M67,IF(Data_ref&gt;$M67,Data_ref-$M67,""))))</f>
        <v/>
      </c>
      <c r="R67" s="13" t="s">
        <v>154</v>
      </c>
      <c r="S67" s="16"/>
      <c r="T67" s="16"/>
      <c r="U67" s="52"/>
      <c r="V67" s="16"/>
      <c r="W67" s="12" t="str">
        <f aca="false">IF(ISNUMBER($M67),YEAR($M67)*100+MONTH($M67),"")</f>
        <v/>
      </c>
      <c r="X67" s="12" t="str">
        <f aca="false">IF(AND(ISNUMBER($M67),NOT(ISNUMBER($O67))),$M67+ROW()/100000,"")</f>
        <v/>
      </c>
      <c r="Y67" s="17"/>
      <c r="Z67" s="61" t="s">
        <v>297</v>
      </c>
      <c r="AA67" s="59" t="str">
        <f aca="false">IF($A67="","",IF(ISNUMBER($O67),"☑","☐"))</f>
        <v>☐</v>
      </c>
      <c r="AB67" s="12" t="str">
        <f aca="false">IF(AND($A67&lt;&gt;"",$B67=Seg_parcurs),ROW(),"")</f>
        <v/>
      </c>
    </row>
    <row r="68" customFormat="false" ht="23.85" hidden="false" customHeight="false" outlineLevel="0" collapsed="false">
      <c r="A68" s="13" t="s">
        <v>567</v>
      </c>
      <c r="B68" s="13" t="s">
        <v>146</v>
      </c>
      <c r="C68" s="13" t="s">
        <v>174</v>
      </c>
      <c r="D68" s="13" t="s">
        <v>568</v>
      </c>
      <c r="E68" s="13" t="s">
        <v>569</v>
      </c>
      <c r="F68" s="13" t="s">
        <v>161</v>
      </c>
      <c r="G68" s="13" t="s">
        <v>64</v>
      </c>
      <c r="H68" s="13" t="s">
        <v>294</v>
      </c>
      <c r="I68" s="13" t="s">
        <v>570</v>
      </c>
      <c r="J68" s="13" t="s">
        <v>259</v>
      </c>
      <c r="K68" s="59" t="n">
        <v>-15</v>
      </c>
      <c r="L68" s="13" t="s">
        <v>296</v>
      </c>
      <c r="M68" s="43" t="str">
        <f aca="false">IFERROR(IF($Y68&lt;&gt;"",IF(INDEX(J_Plan,MATCH($Y68,J_Cod,0))="","",INDEX(J_Plan,MATCH($Y68,J_Cod,0))),IF(OR($J68="",$J68="EVENIMENT"),"",IF(INDEX(J_Lucru,MATCH($J68,J_Cod,0))="","",IF($L68="zl",WORKDAY(INDEX(J_Lucru,MATCH($J68,J_Cod,0)),$K68,Sarbatori),IF($L68="luni",EDATE(INDEX(J_Lucru,MATCH($J68,J_Cod,0)),$K68),INDEX(J_Lucru,MATCH($J68,J_Cod,0))+$K68*IF($L68="săpt",7,1)))))),"cod necunoscut")</f>
        <v/>
      </c>
      <c r="N68" s="52"/>
      <c r="O68" s="52"/>
      <c r="P68" s="12" t="str">
        <f aca="false">IF($J68="EVENIMENT",IF(ISNUMBER($O68),"Realizat","La eveniment"),IF(ISNUMBER($O68),IF(AND(ISNUMBER($M68),$O68&gt;$M68),"Realizat cu întârziere","Realizat"),IF(NOT(ISNUMBER($M68)),"Fără termen",IF(Data_ref&gt;$M68,"Întârziat",IF(AND(ISNUMBER($N68),$N68&gt;$M68),"Risc de întârziere",IF($M68-Data_ref&lt;=14,"Scadent ≤ 14 zile","În termen"))))))</f>
        <v>Fără termen</v>
      </c>
      <c r="Q68" s="12" t="str">
        <f aca="false">IF(NOT(ISNUMBER($M68)),"",IF(ISNUMBER($O68),$O68-$M68,IF(ISNUMBER($N68),$N68-$M68,IF(Data_ref&gt;$M68,Data_ref-$M68,""))))</f>
        <v/>
      </c>
      <c r="R68" s="13" t="s">
        <v>571</v>
      </c>
      <c r="S68" s="16"/>
      <c r="T68" s="16"/>
      <c r="U68" s="52"/>
      <c r="V68" s="16"/>
      <c r="W68" s="12" t="str">
        <f aca="false">IF(ISNUMBER($M68),YEAR($M68)*100+MONTH($M68),"")</f>
        <v/>
      </c>
      <c r="X68" s="12" t="str">
        <f aca="false">IF(AND(ISNUMBER($M68),NOT(ISNUMBER($O68))),$M68+ROW()/100000,"")</f>
        <v/>
      </c>
      <c r="Y68" s="17"/>
      <c r="Z68" s="61" t="s">
        <v>304</v>
      </c>
      <c r="AA68" s="59" t="str">
        <f aca="false">IF($A68="","",IF(ISNUMBER($O68),"☑","☐"))</f>
        <v>☐</v>
      </c>
      <c r="AB68" s="12" t="str">
        <f aca="false">IF(AND($A68&lt;&gt;"",$B68=Seg_parcurs),ROW(),"")</f>
        <v/>
      </c>
    </row>
    <row r="69" customFormat="false" ht="15" hidden="false" customHeight="false" outlineLevel="0" collapsed="false">
      <c r="A69" s="13" t="s">
        <v>572</v>
      </c>
      <c r="B69" s="13" t="s">
        <v>146</v>
      </c>
      <c r="C69" s="13" t="s">
        <v>175</v>
      </c>
      <c r="D69" s="13" t="s">
        <v>573</v>
      </c>
      <c r="E69" s="13" t="s">
        <v>574</v>
      </c>
      <c r="F69" s="13" t="s">
        <v>157</v>
      </c>
      <c r="G69" s="13" t="s">
        <v>100</v>
      </c>
      <c r="H69" s="13" t="s">
        <v>294</v>
      </c>
      <c r="I69" s="13" t="s">
        <v>575</v>
      </c>
      <c r="J69" s="13" t="s">
        <v>256</v>
      </c>
      <c r="K69" s="59" t="n">
        <v>0</v>
      </c>
      <c r="L69" s="13" t="s">
        <v>296</v>
      </c>
      <c r="M69" s="43" t="str">
        <f aca="false">IFERROR(IF($Y69&lt;&gt;"",IF(INDEX(J_Plan,MATCH($Y69,J_Cod,0))="","",INDEX(J_Plan,MATCH($Y69,J_Cod,0))),IF(OR($J69="",$J69="EVENIMENT"),"",IF(INDEX(J_Lucru,MATCH($J69,J_Cod,0))="","",IF($L69="zl",WORKDAY(INDEX(J_Lucru,MATCH($J69,J_Cod,0)),$K69,Sarbatori),IF($L69="luni",EDATE(INDEX(J_Lucru,MATCH($J69,J_Cod,0)),$K69),INDEX(J_Lucru,MATCH($J69,J_Cod,0))+$K69*IF($L69="săpt",7,1)))))),"cod necunoscut")</f>
        <v/>
      </c>
      <c r="N69" s="60" t="str">
        <f aca="false">IF(INDEX(J_Prog,MATCH($Y69,J_Cod,0))="","",INDEX(J_Prog,MATCH($Y69,J_Cod,0)))</f>
        <v/>
      </c>
      <c r="O69" s="60" t="str">
        <f aca="false">IF(INDEX(J_Real,MATCH($Y69,J_Cod,0))="","",INDEX(J_Real,MATCH($Y69,J_Cod,0)))</f>
        <v/>
      </c>
      <c r="P69" s="12" t="str">
        <f aca="false">IF($J69="EVENIMENT",IF(ISNUMBER($O69),"Realizat","La eveniment"),IF(ISNUMBER($O69),IF(AND(ISNUMBER($M69),$O69&gt;$M69),"Realizat cu întârziere","Realizat"),IF(NOT(ISNUMBER($M69)),"Fără termen",IF(Data_ref&gt;$M69,"Întârziat",IF(AND(ISNUMBER($N69),$N69&gt;$M69),"Risc de întârziere",IF($M69-Data_ref&lt;=14,"Scadent ≤ 14 zile","În termen"))))))</f>
        <v>Fără termen</v>
      </c>
      <c r="Q69" s="12" t="str">
        <f aca="false">IF(NOT(ISNUMBER($M69)),"",IF(ISNUMBER($O69),$O69-$M69,IF(ISNUMBER($N69),$N69-$M69,IF(Data_ref&gt;$M69,Data_ref-$M69,""))))</f>
        <v/>
      </c>
      <c r="R69" s="13" t="s">
        <v>154</v>
      </c>
      <c r="S69" s="16"/>
      <c r="T69" s="16"/>
      <c r="U69" s="52"/>
      <c r="V69" s="16"/>
      <c r="W69" s="12" t="str">
        <f aca="false">IF(ISNUMBER($M69),YEAR($M69)*100+MONTH($M69),"")</f>
        <v/>
      </c>
      <c r="X69" s="12" t="str">
        <f aca="false">IF(AND(ISNUMBER($M69),NOT(ISNUMBER($O69))),$M69+ROW()/100000,"")</f>
        <v/>
      </c>
      <c r="Y69" s="51" t="s">
        <v>256</v>
      </c>
      <c r="Z69" s="61" t="s">
        <v>297</v>
      </c>
      <c r="AA69" s="59" t="str">
        <f aca="false">IF($A69="","",IF(ISNUMBER($O69),"☑","☐"))</f>
        <v>☐</v>
      </c>
      <c r="AB69" s="12" t="str">
        <f aca="false">IF(AND($A69&lt;&gt;"",$B69=Seg_parcurs),ROW(),"")</f>
        <v/>
      </c>
    </row>
    <row r="70" customFormat="false" ht="15" hidden="false" customHeight="false" outlineLevel="0" collapsed="false">
      <c r="A70" s="13" t="s">
        <v>576</v>
      </c>
      <c r="B70" s="13" t="s">
        <v>146</v>
      </c>
      <c r="C70" s="13" t="s">
        <v>174</v>
      </c>
      <c r="D70" s="13" t="s">
        <v>577</v>
      </c>
      <c r="E70" s="13" t="s">
        <v>538</v>
      </c>
      <c r="F70" s="13" t="s">
        <v>161</v>
      </c>
      <c r="G70" s="13" t="s">
        <v>150</v>
      </c>
      <c r="H70" s="13" t="s">
        <v>294</v>
      </c>
      <c r="I70" s="13" t="s">
        <v>578</v>
      </c>
      <c r="J70" s="13" t="s">
        <v>256</v>
      </c>
      <c r="K70" s="59" t="n">
        <v>16</v>
      </c>
      <c r="L70" s="13" t="s">
        <v>296</v>
      </c>
      <c r="M70" s="43" t="str">
        <f aca="false">IFERROR(IF($Y70&lt;&gt;"",IF(INDEX(J_Plan,MATCH($Y70,J_Cod,0))="","",INDEX(J_Plan,MATCH($Y70,J_Cod,0))),IF(OR($J70="",$J70="EVENIMENT"),"",IF(INDEX(J_Lucru,MATCH($J70,J_Cod,0))="","",IF($L70="zl",WORKDAY(INDEX(J_Lucru,MATCH($J70,J_Cod,0)),$K70,Sarbatori),IF($L70="luni",EDATE(INDEX(J_Lucru,MATCH($J70,J_Cod,0)),$K70),INDEX(J_Lucru,MATCH($J70,J_Cod,0))+$K70*IF($L70="săpt",7,1)))))),"cod necunoscut")</f>
        <v/>
      </c>
      <c r="N70" s="52"/>
      <c r="O70" s="52"/>
      <c r="P70" s="12" t="str">
        <f aca="false">IF($J70="EVENIMENT",IF(ISNUMBER($O70),"Realizat","La eveniment"),IF(ISNUMBER($O70),IF(AND(ISNUMBER($M70),$O70&gt;$M70),"Realizat cu întârziere","Realizat"),IF(NOT(ISNUMBER($M70)),"Fără termen",IF(Data_ref&gt;$M70,"Întârziat",IF(AND(ISNUMBER($N70),$N70&gt;$M70),"Risc de întârziere",IF($M70-Data_ref&lt;=14,"Scadent ≤ 14 zile","În termen"))))))</f>
        <v>Fără termen</v>
      </c>
      <c r="Q70" s="12" t="str">
        <f aca="false">IF(NOT(ISNUMBER($M70)),"",IF(ISNUMBER($O70),$O70-$M70,IF(ISNUMBER($N70),$N70-$M70,IF(Data_ref&gt;$M70,Data_ref-$M70,""))))</f>
        <v/>
      </c>
      <c r="R70" s="13" t="s">
        <v>154</v>
      </c>
      <c r="S70" s="16"/>
      <c r="T70" s="16"/>
      <c r="U70" s="52"/>
      <c r="V70" s="16"/>
      <c r="W70" s="12" t="str">
        <f aca="false">IF(ISNUMBER($M70),YEAR($M70)*100+MONTH($M70),"")</f>
        <v/>
      </c>
      <c r="X70" s="12" t="str">
        <f aca="false">IF(AND(ISNUMBER($M70),NOT(ISNUMBER($O70))),$M70+ROW()/100000,"")</f>
        <v/>
      </c>
      <c r="Y70" s="17"/>
      <c r="Z70" s="61" t="s">
        <v>311</v>
      </c>
      <c r="AA70" s="59" t="str">
        <f aca="false">IF($A70="","",IF(ISNUMBER($O70),"☑","☐"))</f>
        <v>☐</v>
      </c>
      <c r="AB70" s="12" t="str">
        <f aca="false">IF(AND($A70&lt;&gt;"",$B70=Seg_parcurs),ROW(),"")</f>
        <v/>
      </c>
    </row>
    <row r="71" customFormat="false" ht="15" hidden="false" customHeight="false" outlineLevel="0" collapsed="false">
      <c r="A71" s="13" t="s">
        <v>579</v>
      </c>
      <c r="B71" s="13" t="s">
        <v>146</v>
      </c>
      <c r="C71" s="13" t="s">
        <v>174</v>
      </c>
      <c r="D71" s="13" t="s">
        <v>580</v>
      </c>
      <c r="E71" s="13" t="s">
        <v>154</v>
      </c>
      <c r="F71" s="13" t="s">
        <v>161</v>
      </c>
      <c r="G71" s="13" t="s">
        <v>150</v>
      </c>
      <c r="H71" s="13" t="s">
        <v>294</v>
      </c>
      <c r="I71" s="13" t="s">
        <v>261</v>
      </c>
      <c r="J71" s="13" t="s">
        <v>259</v>
      </c>
      <c r="K71" s="59" t="n">
        <v>0</v>
      </c>
      <c r="L71" s="13" t="s">
        <v>296</v>
      </c>
      <c r="M71" s="43" t="str">
        <f aca="false">IFERROR(IF($Y71&lt;&gt;"",IF(INDEX(J_Plan,MATCH($Y71,J_Cod,0))="","",INDEX(J_Plan,MATCH($Y71,J_Cod,0))),IF(OR($J71="",$J71="EVENIMENT"),"",IF(INDEX(J_Lucru,MATCH($J71,J_Cod,0))="","",IF($L71="zl",WORKDAY(INDEX(J_Lucru,MATCH($J71,J_Cod,0)),$K71,Sarbatori),IF($L71="luni",EDATE(INDEX(J_Lucru,MATCH($J71,J_Cod,0)),$K71),INDEX(J_Lucru,MATCH($J71,J_Cod,0))+$K71*IF($L71="săpt",7,1)))))),"cod necunoscut")</f>
        <v/>
      </c>
      <c r="N71" s="60" t="str">
        <f aca="false">IF(INDEX(J_Prog,MATCH($Y71,J_Cod,0))="","",INDEX(J_Prog,MATCH($Y71,J_Cod,0)))</f>
        <v/>
      </c>
      <c r="O71" s="60" t="str">
        <f aca="false">IF(INDEX(J_Real,MATCH($Y71,J_Cod,0))="","",INDEX(J_Real,MATCH($Y71,J_Cod,0)))</f>
        <v/>
      </c>
      <c r="P71" s="12" t="str">
        <f aca="false">IF($J71="EVENIMENT",IF(ISNUMBER($O71),"Realizat","La eveniment"),IF(ISNUMBER($O71),IF(AND(ISNUMBER($M71),$O71&gt;$M71),"Realizat cu întârziere","Realizat"),IF(NOT(ISNUMBER($M71)),"Fără termen",IF(Data_ref&gt;$M71,"Întârziat",IF(AND(ISNUMBER($N71),$N71&gt;$M71),"Risc de întârziere",IF($M71-Data_ref&lt;=14,"Scadent ≤ 14 zile","În termen"))))))</f>
        <v>Fără termen</v>
      </c>
      <c r="Q71" s="12" t="str">
        <f aca="false">IF(NOT(ISNUMBER($M71)),"",IF(ISNUMBER($O71),$O71-$M71,IF(ISNUMBER($N71),$N71-$M71,IF(Data_ref&gt;$M71,Data_ref-$M71,""))))</f>
        <v/>
      </c>
      <c r="R71" s="13" t="s">
        <v>154</v>
      </c>
      <c r="S71" s="16"/>
      <c r="T71" s="16"/>
      <c r="U71" s="52"/>
      <c r="V71" s="16"/>
      <c r="W71" s="12" t="str">
        <f aca="false">IF(ISNUMBER($M71),YEAR($M71)*100+MONTH($M71),"")</f>
        <v/>
      </c>
      <c r="X71" s="12" t="str">
        <f aca="false">IF(AND(ISNUMBER($M71),NOT(ISNUMBER($O71))),$M71+ROW()/100000,"")</f>
        <v/>
      </c>
      <c r="Y71" s="51" t="s">
        <v>259</v>
      </c>
      <c r="Z71" s="61" t="s">
        <v>311</v>
      </c>
      <c r="AA71" s="59" t="str">
        <f aca="false">IF($A71="","",IF(ISNUMBER($O71),"☑","☐"))</f>
        <v>☐</v>
      </c>
      <c r="AB71" s="12" t="str">
        <f aca="false">IF(AND($A71&lt;&gt;"",$B71=Seg_parcurs),ROW(),"")</f>
        <v/>
      </c>
    </row>
    <row r="72" customFormat="false" ht="15" hidden="false" customHeight="false" outlineLevel="0" collapsed="false">
      <c r="A72" s="13" t="s">
        <v>581</v>
      </c>
      <c r="B72" s="13" t="s">
        <v>146</v>
      </c>
      <c r="C72" s="13" t="s">
        <v>173</v>
      </c>
      <c r="D72" s="13" t="s">
        <v>582</v>
      </c>
      <c r="E72" s="13" t="s">
        <v>583</v>
      </c>
      <c r="F72" s="13" t="s">
        <v>158</v>
      </c>
      <c r="G72" s="13" t="s">
        <v>150</v>
      </c>
      <c r="H72" s="13" t="s">
        <v>294</v>
      </c>
      <c r="I72" s="13" t="s">
        <v>269</v>
      </c>
      <c r="J72" s="13" t="s">
        <v>267</v>
      </c>
      <c r="K72" s="59" t="n">
        <v>0</v>
      </c>
      <c r="L72" s="13" t="s">
        <v>296</v>
      </c>
      <c r="M72" s="43" t="str">
        <f aca="false">IFERROR(IF($Y72&lt;&gt;"",IF(INDEX(J_Plan,MATCH($Y72,J_Cod,0))="","",INDEX(J_Plan,MATCH($Y72,J_Cod,0))),IF(OR($J72="",$J72="EVENIMENT"),"",IF(INDEX(J_Lucru,MATCH($J72,J_Cod,0))="","",IF($L72="zl",WORKDAY(INDEX(J_Lucru,MATCH($J72,J_Cod,0)),$K72,Sarbatori),IF($L72="luni",EDATE(INDEX(J_Lucru,MATCH($J72,J_Cod,0)),$K72),INDEX(J_Lucru,MATCH($J72,J_Cod,0))+$K72*IF($L72="săpt",7,1)))))),"cod necunoscut")</f>
        <v/>
      </c>
      <c r="N72" s="60" t="str">
        <f aca="false">IF(INDEX(J_Prog,MATCH($Y72,J_Cod,0))="","",INDEX(J_Prog,MATCH($Y72,J_Cod,0)))</f>
        <v/>
      </c>
      <c r="O72" s="60" t="str">
        <f aca="false">IF(INDEX(J_Real,MATCH($Y72,J_Cod,0))="","",INDEX(J_Real,MATCH($Y72,J_Cod,0)))</f>
        <v/>
      </c>
      <c r="P72" s="12" t="str">
        <f aca="false">IF($J72="EVENIMENT",IF(ISNUMBER($O72),"Realizat","La eveniment"),IF(ISNUMBER($O72),IF(AND(ISNUMBER($M72),$O72&gt;$M72),"Realizat cu întârziere","Realizat"),IF(NOT(ISNUMBER($M72)),"Fără termen",IF(Data_ref&gt;$M72,"Întârziat",IF(AND(ISNUMBER($N72),$N72&gt;$M72),"Risc de întârziere",IF($M72-Data_ref&lt;=14,"Scadent ≤ 14 zile","În termen"))))))</f>
        <v>Fără termen</v>
      </c>
      <c r="Q72" s="12" t="str">
        <f aca="false">IF(NOT(ISNUMBER($M72)),"",IF(ISNUMBER($O72),$O72-$M72,IF(ISNUMBER($N72),$N72-$M72,IF(Data_ref&gt;$M72,Data_ref-$M72,""))))</f>
        <v/>
      </c>
      <c r="R72" s="13" t="s">
        <v>584</v>
      </c>
      <c r="S72" s="16"/>
      <c r="T72" s="16"/>
      <c r="U72" s="52"/>
      <c r="V72" s="16"/>
      <c r="W72" s="12" t="str">
        <f aca="false">IF(ISNUMBER($M72),YEAR($M72)*100+MONTH($M72),"")</f>
        <v/>
      </c>
      <c r="X72" s="12" t="str">
        <f aca="false">IF(AND(ISNUMBER($M72),NOT(ISNUMBER($O72))),$M72+ROW()/100000,"")</f>
        <v/>
      </c>
      <c r="Y72" s="51" t="s">
        <v>267</v>
      </c>
      <c r="Z72" s="61" t="s">
        <v>311</v>
      </c>
      <c r="AA72" s="59" t="str">
        <f aca="false">IF($A72="","",IF(ISNUMBER($O72),"☑","☐"))</f>
        <v>☐</v>
      </c>
      <c r="AB72" s="12" t="str">
        <f aca="false">IF(AND($A72&lt;&gt;"",$B72=Seg_parcurs),ROW(),"")</f>
        <v/>
      </c>
    </row>
    <row r="73" customFormat="false" ht="23.85" hidden="false" customHeight="false" outlineLevel="0" collapsed="false">
      <c r="A73" s="13" t="s">
        <v>585</v>
      </c>
      <c r="B73" s="13" t="s">
        <v>146</v>
      </c>
      <c r="C73" s="13" t="s">
        <v>176</v>
      </c>
      <c r="D73" s="13" t="s">
        <v>586</v>
      </c>
      <c r="E73" s="13" t="s">
        <v>587</v>
      </c>
      <c r="F73" s="13" t="s">
        <v>160</v>
      </c>
      <c r="G73" s="13" t="s">
        <v>150</v>
      </c>
      <c r="H73" s="13" t="s">
        <v>513</v>
      </c>
      <c r="I73" s="13" t="s">
        <v>588</v>
      </c>
      <c r="J73" s="13" t="s">
        <v>241</v>
      </c>
      <c r="K73" s="59" t="n">
        <v>60</v>
      </c>
      <c r="L73" s="13" t="s">
        <v>457</v>
      </c>
      <c r="M73" s="43" t="str">
        <f aca="false">IFERROR(IF($Y73&lt;&gt;"",IF(INDEX(J_Plan,MATCH($Y73,J_Cod,0))="","",INDEX(J_Plan,MATCH($Y73,J_Cod,0))),IF(OR($J73="",$J73="EVENIMENT"),"",IF(INDEX(J_Lucru,MATCH($J73,J_Cod,0))="","",IF($L73="zl",WORKDAY(INDEX(J_Lucru,MATCH($J73,J_Cod,0)),$K73,Sarbatori),IF($L73="luni",EDATE(INDEX(J_Lucru,MATCH($J73,J_Cod,0)),$K73),INDEX(J_Lucru,MATCH($J73,J_Cod,0))+$K73*IF($L73="săpt",7,1)))))),"cod necunoscut")</f>
        <v/>
      </c>
      <c r="N73" s="52"/>
      <c r="O73" s="52"/>
      <c r="P73" s="12" t="str">
        <f aca="false">IF($J73="EVENIMENT",IF(ISNUMBER($O73),"Realizat","La eveniment"),IF(ISNUMBER($O73),IF(AND(ISNUMBER($M73),$O73&gt;$M73),"Realizat cu întârziere","Realizat"),IF(NOT(ISNUMBER($M73)),"Fără termen",IF(Data_ref&gt;$M73,"Întârziat",IF(AND(ISNUMBER($N73),$N73&gt;$M73),"Risc de întârziere",IF($M73-Data_ref&lt;=14,"Scadent ≤ 14 zile","În termen"))))))</f>
        <v>Fără termen</v>
      </c>
      <c r="Q73" s="12" t="str">
        <f aca="false">IF(NOT(ISNUMBER($M73)),"",IF(ISNUMBER($O73),$O73-$M73,IF(ISNUMBER($N73),$N73-$M73,IF(Data_ref&gt;$M73,Data_ref-$M73,""))))</f>
        <v/>
      </c>
      <c r="R73" s="13" t="s">
        <v>589</v>
      </c>
      <c r="S73" s="16"/>
      <c r="T73" s="16"/>
      <c r="U73" s="52"/>
      <c r="V73" s="16"/>
      <c r="W73" s="12" t="str">
        <f aca="false">IF(ISNUMBER($M73),YEAR($M73)*100+MONTH($M73),"")</f>
        <v/>
      </c>
      <c r="X73" s="12" t="str">
        <f aca="false">IF(AND(ISNUMBER($M73),NOT(ISNUMBER($O73))),$M73+ROW()/100000,"")</f>
        <v/>
      </c>
      <c r="Y73" s="17"/>
      <c r="Z73" s="61" t="s">
        <v>311</v>
      </c>
      <c r="AA73" s="59" t="str">
        <f aca="false">IF($A73="","",IF(ISNUMBER($O73),"☑","☐"))</f>
        <v>☐</v>
      </c>
      <c r="AB73" s="12" t="str">
        <f aca="false">IF(AND($A73&lt;&gt;"",$B73=Seg_parcurs),ROW(),"")</f>
        <v/>
      </c>
    </row>
    <row r="74" customFormat="false" ht="23.85" hidden="false" customHeight="false" outlineLevel="0" collapsed="false">
      <c r="A74" s="13" t="s">
        <v>590</v>
      </c>
      <c r="B74" s="13" t="s">
        <v>146</v>
      </c>
      <c r="C74" s="13" t="s">
        <v>171</v>
      </c>
      <c r="D74" s="13" t="s">
        <v>591</v>
      </c>
      <c r="E74" s="13" t="s">
        <v>592</v>
      </c>
      <c r="F74" s="13" t="s">
        <v>165</v>
      </c>
      <c r="G74" s="13" t="s">
        <v>100</v>
      </c>
      <c r="H74" s="13" t="s">
        <v>294</v>
      </c>
      <c r="I74" s="13" t="s">
        <v>593</v>
      </c>
      <c r="J74" s="13" t="s">
        <v>252</v>
      </c>
      <c r="K74" s="59" t="n">
        <v>0</v>
      </c>
      <c r="L74" s="13" t="s">
        <v>296</v>
      </c>
      <c r="M74" s="43" t="str">
        <f aca="false">IFERROR(IF($Y74&lt;&gt;"",IF(INDEX(J_Plan,MATCH($Y74,J_Cod,0))="","",INDEX(J_Plan,MATCH($Y74,J_Cod,0))),IF(OR($J74="",$J74="EVENIMENT"),"",IF(INDEX(J_Lucru,MATCH($J74,J_Cod,0))="","",IF($L74="zl",WORKDAY(INDEX(J_Lucru,MATCH($J74,J_Cod,0)),$K74,Sarbatori),IF($L74="luni",EDATE(INDEX(J_Lucru,MATCH($J74,J_Cod,0)),$K74),INDEX(J_Lucru,MATCH($J74,J_Cod,0))+$K74*IF($L74="săpt",7,1)))))),"cod necunoscut")</f>
        <v/>
      </c>
      <c r="N74" s="52"/>
      <c r="O74" s="52"/>
      <c r="P74" s="12" t="str">
        <f aca="false">IF($J74="EVENIMENT",IF(ISNUMBER($O74),"Realizat","La eveniment"),IF(ISNUMBER($O74),IF(AND(ISNUMBER($M74),$O74&gt;$M74),"Realizat cu întârziere","Realizat"),IF(NOT(ISNUMBER($M74)),"Fără termen",IF(Data_ref&gt;$M74,"Întârziat",IF(AND(ISNUMBER($N74),$N74&gt;$M74),"Risc de întârziere",IF($M74-Data_ref&lt;=14,"Scadent ≤ 14 zile","În termen"))))))</f>
        <v>Fără termen</v>
      </c>
      <c r="Q74" s="12" t="str">
        <f aca="false">IF(NOT(ISNUMBER($M74)),"",IF(ISNUMBER($O74),$O74-$M74,IF(ISNUMBER($N74),$N74-$M74,IF(Data_ref&gt;$M74,Data_ref-$M74,""))))</f>
        <v/>
      </c>
      <c r="R74" s="13" t="s">
        <v>594</v>
      </c>
      <c r="S74" s="16"/>
      <c r="T74" s="16"/>
      <c r="U74" s="52"/>
      <c r="V74" s="16"/>
      <c r="W74" s="12" t="str">
        <f aca="false">IF(ISNUMBER($M74),YEAR($M74)*100+MONTH($M74),"")</f>
        <v/>
      </c>
      <c r="X74" s="12" t="str">
        <f aca="false">IF(AND(ISNUMBER($M74),NOT(ISNUMBER($O74))),$M74+ROW()/100000,"")</f>
        <v/>
      </c>
      <c r="Y74" s="17"/>
      <c r="Z74" s="61" t="s">
        <v>297</v>
      </c>
      <c r="AA74" s="59" t="str">
        <f aca="false">IF($A74="","",IF(ISNUMBER($O74),"☑","☐"))</f>
        <v>☐</v>
      </c>
      <c r="AB74" s="12" t="str">
        <f aca="false">IF(AND($A74&lt;&gt;"",$B74=Seg_parcurs),ROW(),"")</f>
        <v/>
      </c>
    </row>
    <row r="75" customFormat="false" ht="23.85" hidden="false" customHeight="false" outlineLevel="0" collapsed="false">
      <c r="A75" s="13" t="s">
        <v>595</v>
      </c>
      <c r="B75" s="13" t="s">
        <v>147</v>
      </c>
      <c r="C75" s="13" t="s">
        <v>176</v>
      </c>
      <c r="D75" s="13" t="s">
        <v>596</v>
      </c>
      <c r="E75" s="13" t="s">
        <v>597</v>
      </c>
      <c r="F75" s="13" t="s">
        <v>154</v>
      </c>
      <c r="G75" s="13" t="s">
        <v>64</v>
      </c>
      <c r="H75" s="13" t="s">
        <v>294</v>
      </c>
      <c r="I75" s="13" t="s">
        <v>598</v>
      </c>
      <c r="J75" s="13" t="s">
        <v>209</v>
      </c>
      <c r="K75" s="59" t="n">
        <v>1</v>
      </c>
      <c r="L75" s="13" t="s">
        <v>457</v>
      </c>
      <c r="M75" s="43" t="str">
        <f aca="false">IFERROR(IF($Y75&lt;&gt;"",IF(INDEX(J_Plan,MATCH($Y75,J_Cod,0))="","",INDEX(J_Plan,MATCH($Y75,J_Cod,0))),IF(OR($J75="",$J75="EVENIMENT"),"",IF(INDEX(J_Lucru,MATCH($J75,J_Cod,0))="","",IF($L75="zl",WORKDAY(INDEX(J_Lucru,MATCH($J75,J_Cod,0)),$K75,Sarbatori),IF($L75="luni",EDATE(INDEX(J_Lucru,MATCH($J75,J_Cod,0)),$K75),INDEX(J_Lucru,MATCH($J75,J_Cod,0))+$K75*IF($L75="săpt",7,1)))))),"cod necunoscut")</f>
        <v/>
      </c>
      <c r="N75" s="52"/>
      <c r="O75" s="52"/>
      <c r="P75" s="12" t="str">
        <f aca="false">IF($J75="EVENIMENT",IF(ISNUMBER($O75),"Realizat","La eveniment"),IF(ISNUMBER($O75),IF(AND(ISNUMBER($M75),$O75&gt;$M75),"Realizat cu întârziere","Realizat"),IF(NOT(ISNUMBER($M75)),"Fără termen",IF(Data_ref&gt;$M75,"Întârziat",IF(AND(ISNUMBER($N75),$N75&gt;$M75),"Risc de întârziere",IF($M75-Data_ref&lt;=14,"Scadent ≤ 14 zile","În termen"))))))</f>
        <v>Fără termen</v>
      </c>
      <c r="Q75" s="12" t="str">
        <f aca="false">IF(NOT(ISNUMBER($M75)),"",IF(ISNUMBER($O75),$O75-$M75,IF(ISNUMBER($N75),$N75-$M75,IF(Data_ref&gt;$M75,Data_ref-$M75,""))))</f>
        <v/>
      </c>
      <c r="R75" s="13" t="s">
        <v>599</v>
      </c>
      <c r="S75" s="16"/>
      <c r="T75" s="16"/>
      <c r="U75" s="52"/>
      <c r="V75" s="16"/>
      <c r="W75" s="12" t="str">
        <f aca="false">IF(ISNUMBER($M75),YEAR($M75)*100+MONTH($M75),"")</f>
        <v/>
      </c>
      <c r="X75" s="12" t="str">
        <f aca="false">IF(AND(ISNUMBER($M75),NOT(ISNUMBER($O75))),$M75+ROW()/100000,"")</f>
        <v/>
      </c>
      <c r="Y75" s="17"/>
      <c r="Z75" s="61" t="s">
        <v>304</v>
      </c>
      <c r="AA75" s="59" t="str">
        <f aca="false">IF($A75="","",IF(ISNUMBER($O75),"☑","☐"))</f>
        <v>☐</v>
      </c>
      <c r="AB75" s="12" t="str">
        <f aca="false">IF(AND($A75&lt;&gt;"",$B75=Seg_parcurs),ROW(),"")</f>
        <v/>
      </c>
    </row>
    <row r="76" customFormat="false" ht="23.85" hidden="false" customHeight="false" outlineLevel="0" collapsed="false">
      <c r="A76" s="13" t="s">
        <v>600</v>
      </c>
      <c r="B76" s="13" t="s">
        <v>147</v>
      </c>
      <c r="C76" s="13" t="s">
        <v>176</v>
      </c>
      <c r="D76" s="13" t="s">
        <v>601</v>
      </c>
      <c r="E76" s="13" t="s">
        <v>602</v>
      </c>
      <c r="F76" s="13" t="s">
        <v>154</v>
      </c>
      <c r="G76" s="13" t="s">
        <v>150</v>
      </c>
      <c r="H76" s="13" t="s">
        <v>308</v>
      </c>
      <c r="I76" s="13" t="s">
        <v>603</v>
      </c>
      <c r="J76" s="13" t="s">
        <v>604</v>
      </c>
      <c r="K76" s="59"/>
      <c r="L76" s="13"/>
      <c r="M76" s="43" t="str">
        <f aca="false">IFERROR(IF($Y76&lt;&gt;"",IF(INDEX(J_Plan,MATCH($Y76,J_Cod,0))="","",INDEX(J_Plan,MATCH($Y76,J_Cod,0))),IF(OR($J76="",$J76="EVENIMENT"),"",IF(INDEX(J_Lucru,MATCH($J76,J_Cod,0))="","",IF($L76="zl",WORKDAY(INDEX(J_Lucru,MATCH($J76,J_Cod,0)),$K76,Sarbatori),IF($L76="luni",EDATE(INDEX(J_Lucru,MATCH($J76,J_Cod,0)),$K76),INDEX(J_Lucru,MATCH($J76,J_Cod,0))+$K76*IF($L76="săpt",7,1)))))),"cod necunoscut")</f>
        <v/>
      </c>
      <c r="N76" s="52"/>
      <c r="O76" s="52"/>
      <c r="P76" s="12" t="str">
        <f aca="false">IF($J76="EVENIMENT",IF(ISNUMBER($O76),"Realizat","La eveniment"),IF(ISNUMBER($O76),IF(AND(ISNUMBER($M76),$O76&gt;$M76),"Realizat cu întârziere","Realizat"),IF(NOT(ISNUMBER($M76)),"Fără termen",IF(Data_ref&gt;$M76,"Întârziat",IF(AND(ISNUMBER($N76),$N76&gt;$M76),"Risc de întârziere",IF($M76-Data_ref&lt;=14,"Scadent ≤ 14 zile","În termen"))))))</f>
        <v>La eveniment</v>
      </c>
      <c r="Q76" s="12" t="str">
        <f aca="false">IF(NOT(ISNUMBER($M76)),"",IF(ISNUMBER($O76),$O76-$M76,IF(ISNUMBER($N76),$N76-$M76,IF(Data_ref&gt;$M76,Data_ref-$M76,""))))</f>
        <v/>
      </c>
      <c r="R76" s="13" t="s">
        <v>154</v>
      </c>
      <c r="S76" s="16"/>
      <c r="T76" s="16"/>
      <c r="U76" s="52"/>
      <c r="V76" s="16"/>
      <c r="W76" s="12" t="str">
        <f aca="false">IF(ISNUMBER($M76),YEAR($M76)*100+MONTH($M76),"")</f>
        <v/>
      </c>
      <c r="X76" s="12" t="str">
        <f aca="false">IF(AND(ISNUMBER($M76),NOT(ISNUMBER($O76))),$M76+ROW()/100000,"")</f>
        <v/>
      </c>
      <c r="Y76" s="17"/>
      <c r="Z76" s="61" t="s">
        <v>311</v>
      </c>
      <c r="AA76" s="59" t="str">
        <f aca="false">IF($A76="","",IF(ISNUMBER($O76),"☑","☐"))</f>
        <v>☐</v>
      </c>
      <c r="AB76" s="12" t="str">
        <f aca="false">IF(AND($A76&lt;&gt;"",$B76=Seg_parcurs),ROW(),"")</f>
        <v/>
      </c>
    </row>
    <row r="77" customFormat="false" ht="23.85" hidden="false" customHeight="false" outlineLevel="0" collapsed="false">
      <c r="A77" s="13" t="s">
        <v>605</v>
      </c>
      <c r="B77" s="13" t="s">
        <v>147</v>
      </c>
      <c r="C77" s="13" t="s">
        <v>176</v>
      </c>
      <c r="D77" s="13" t="s">
        <v>606</v>
      </c>
      <c r="E77" s="13" t="s">
        <v>607</v>
      </c>
      <c r="F77" s="13" t="s">
        <v>154</v>
      </c>
      <c r="G77" s="13" t="s">
        <v>64</v>
      </c>
      <c r="H77" s="13" t="s">
        <v>294</v>
      </c>
      <c r="I77" s="13" t="s">
        <v>608</v>
      </c>
      <c r="J77" s="13" t="s">
        <v>604</v>
      </c>
      <c r="K77" s="59"/>
      <c r="L77" s="13"/>
      <c r="M77" s="43" t="str">
        <f aca="false">IFERROR(IF($Y77&lt;&gt;"",IF(INDEX(J_Plan,MATCH($Y77,J_Cod,0))="","",INDEX(J_Plan,MATCH($Y77,J_Cod,0))),IF(OR($J77="",$J77="EVENIMENT"),"",IF(INDEX(J_Lucru,MATCH($J77,J_Cod,0))="","",IF($L77="zl",WORKDAY(INDEX(J_Lucru,MATCH($J77,J_Cod,0)),$K77,Sarbatori),IF($L77="luni",EDATE(INDEX(J_Lucru,MATCH($J77,J_Cod,0)),$K77),INDEX(J_Lucru,MATCH($J77,J_Cod,0))+$K77*IF($L77="săpt",7,1)))))),"cod necunoscut")</f>
        <v/>
      </c>
      <c r="N77" s="52"/>
      <c r="O77" s="52"/>
      <c r="P77" s="12" t="str">
        <f aca="false">IF($J77="EVENIMENT",IF(ISNUMBER($O77),"Realizat","La eveniment"),IF(ISNUMBER($O77),IF(AND(ISNUMBER($M77),$O77&gt;$M77),"Realizat cu întârziere","Realizat"),IF(NOT(ISNUMBER($M77)),"Fără termen",IF(Data_ref&gt;$M77,"Întârziat",IF(AND(ISNUMBER($N77),$N77&gt;$M77),"Risc de întârziere",IF($M77-Data_ref&lt;=14,"Scadent ≤ 14 zile","În termen"))))))</f>
        <v>La eveniment</v>
      </c>
      <c r="Q77" s="12" t="str">
        <f aca="false">IF(NOT(ISNUMBER($M77)),"",IF(ISNUMBER($O77),$O77-$M77,IF(ISNUMBER($N77),$N77-$M77,IF(Data_ref&gt;$M77,Data_ref-$M77,""))))</f>
        <v/>
      </c>
      <c r="R77" s="13" t="s">
        <v>609</v>
      </c>
      <c r="S77" s="16"/>
      <c r="T77" s="16"/>
      <c r="U77" s="52"/>
      <c r="V77" s="16"/>
      <c r="W77" s="12" t="str">
        <f aca="false">IF(ISNUMBER($M77),YEAR($M77)*100+MONTH($M77),"")</f>
        <v/>
      </c>
      <c r="X77" s="12" t="str">
        <f aca="false">IF(AND(ISNUMBER($M77),NOT(ISNUMBER($O77))),$M77+ROW()/100000,"")</f>
        <v/>
      </c>
      <c r="Y77" s="17"/>
      <c r="Z77" s="61" t="s">
        <v>304</v>
      </c>
      <c r="AA77" s="59" t="str">
        <f aca="false">IF($A77="","",IF(ISNUMBER($O77),"☑","☐"))</f>
        <v>☐</v>
      </c>
      <c r="AB77" s="12" t="str">
        <f aca="false">IF(AND($A77&lt;&gt;"",$B77=Seg_parcurs),ROW(),"")</f>
        <v/>
      </c>
    </row>
    <row r="78" customFormat="false" ht="23.85" hidden="false" customHeight="false" outlineLevel="0" collapsed="false">
      <c r="A78" s="13" t="s">
        <v>610</v>
      </c>
      <c r="B78" s="13" t="s">
        <v>147</v>
      </c>
      <c r="C78" s="13" t="s">
        <v>176</v>
      </c>
      <c r="D78" s="13" t="s">
        <v>611</v>
      </c>
      <c r="E78" s="13" t="s">
        <v>612</v>
      </c>
      <c r="F78" s="13" t="s">
        <v>163</v>
      </c>
      <c r="G78" s="13" t="s">
        <v>64</v>
      </c>
      <c r="H78" s="13" t="s">
        <v>294</v>
      </c>
      <c r="I78" s="13" t="s">
        <v>613</v>
      </c>
      <c r="J78" s="13" t="s">
        <v>604</v>
      </c>
      <c r="K78" s="59"/>
      <c r="L78" s="13"/>
      <c r="M78" s="43" t="str">
        <f aca="false">IFERROR(IF($Y78&lt;&gt;"",IF(INDEX(J_Plan,MATCH($Y78,J_Cod,0))="","",INDEX(J_Plan,MATCH($Y78,J_Cod,0))),IF(OR($J78="",$J78="EVENIMENT"),"",IF(INDEX(J_Lucru,MATCH($J78,J_Cod,0))="","",IF($L78="zl",WORKDAY(INDEX(J_Lucru,MATCH($J78,J_Cod,0)),$K78,Sarbatori),IF($L78="luni",EDATE(INDEX(J_Lucru,MATCH($J78,J_Cod,0)),$K78),INDEX(J_Lucru,MATCH($J78,J_Cod,0))+$K78*IF($L78="săpt",7,1)))))),"cod necunoscut")</f>
        <v/>
      </c>
      <c r="N78" s="52"/>
      <c r="O78" s="52"/>
      <c r="P78" s="12" t="str">
        <f aca="false">IF($J78="EVENIMENT",IF(ISNUMBER($O78),"Realizat","La eveniment"),IF(ISNUMBER($O78),IF(AND(ISNUMBER($M78),$O78&gt;$M78),"Realizat cu întârziere","Realizat"),IF(NOT(ISNUMBER($M78)),"Fără termen",IF(Data_ref&gt;$M78,"Întârziat",IF(AND(ISNUMBER($N78),$N78&gt;$M78),"Risc de întârziere",IF($M78-Data_ref&lt;=14,"Scadent ≤ 14 zile","În termen"))))))</f>
        <v>La eveniment</v>
      </c>
      <c r="Q78" s="12" t="str">
        <f aca="false">IF(NOT(ISNUMBER($M78)),"",IF(ISNUMBER($O78),$O78-$M78,IF(ISNUMBER($N78),$N78-$M78,IF(Data_ref&gt;$M78,Data_ref-$M78,""))))</f>
        <v/>
      </c>
      <c r="R78" s="13" t="s">
        <v>614</v>
      </c>
      <c r="S78" s="16"/>
      <c r="T78" s="16"/>
      <c r="U78" s="52"/>
      <c r="V78" s="16"/>
      <c r="W78" s="12" t="str">
        <f aca="false">IF(ISNUMBER($M78),YEAR($M78)*100+MONTH($M78),"")</f>
        <v/>
      </c>
      <c r="X78" s="12" t="str">
        <f aca="false">IF(AND(ISNUMBER($M78),NOT(ISNUMBER($O78))),$M78+ROW()/100000,"")</f>
        <v/>
      </c>
      <c r="Y78" s="17"/>
      <c r="Z78" s="61" t="s">
        <v>304</v>
      </c>
      <c r="AA78" s="59" t="str">
        <f aca="false">IF($A78="","",IF(ISNUMBER($O78),"☑","☐"))</f>
        <v>☐</v>
      </c>
      <c r="AB78" s="12" t="str">
        <f aca="false">IF(AND($A78&lt;&gt;"",$B78=Seg_parcurs),ROW(),"")</f>
        <v/>
      </c>
    </row>
    <row r="79" customFormat="false" ht="23.85" hidden="false" customHeight="false" outlineLevel="0" collapsed="false">
      <c r="A79" s="13" t="s">
        <v>615</v>
      </c>
      <c r="B79" s="13" t="s">
        <v>147</v>
      </c>
      <c r="C79" s="13" t="s">
        <v>176</v>
      </c>
      <c r="D79" s="13" t="s">
        <v>616</v>
      </c>
      <c r="E79" s="13" t="s">
        <v>617</v>
      </c>
      <c r="F79" s="13" t="s">
        <v>154</v>
      </c>
      <c r="G79" s="13" t="s">
        <v>100</v>
      </c>
      <c r="H79" s="13" t="s">
        <v>294</v>
      </c>
      <c r="I79" s="13" t="s">
        <v>618</v>
      </c>
      <c r="J79" s="13" t="s">
        <v>604</v>
      </c>
      <c r="K79" s="59"/>
      <c r="L79" s="13"/>
      <c r="M79" s="43" t="str">
        <f aca="false">IFERROR(IF($Y79&lt;&gt;"",IF(INDEX(J_Plan,MATCH($Y79,J_Cod,0))="","",INDEX(J_Plan,MATCH($Y79,J_Cod,0))),IF(OR($J79="",$J79="EVENIMENT"),"",IF(INDEX(J_Lucru,MATCH($J79,J_Cod,0))="","",IF($L79="zl",WORKDAY(INDEX(J_Lucru,MATCH($J79,J_Cod,0)),$K79,Sarbatori),IF($L79="luni",EDATE(INDEX(J_Lucru,MATCH($J79,J_Cod,0)),$K79),INDEX(J_Lucru,MATCH($J79,J_Cod,0))+$K79*IF($L79="săpt",7,1)))))),"cod necunoscut")</f>
        <v/>
      </c>
      <c r="N79" s="52"/>
      <c r="O79" s="52"/>
      <c r="P79" s="12" t="str">
        <f aca="false">IF($J79="EVENIMENT",IF(ISNUMBER($O79),"Realizat","La eveniment"),IF(ISNUMBER($O79),IF(AND(ISNUMBER($M79),$O79&gt;$M79),"Realizat cu întârziere","Realizat"),IF(NOT(ISNUMBER($M79)),"Fără termen",IF(Data_ref&gt;$M79,"Întârziat",IF(AND(ISNUMBER($N79),$N79&gt;$M79),"Risc de întârziere",IF($M79-Data_ref&lt;=14,"Scadent ≤ 14 zile","În termen"))))))</f>
        <v>La eveniment</v>
      </c>
      <c r="Q79" s="12" t="str">
        <f aca="false">IF(NOT(ISNUMBER($M79)),"",IF(ISNUMBER($O79),$O79-$M79,IF(ISNUMBER($N79),$N79-$M79,IF(Data_ref&gt;$M79,Data_ref-$M79,""))))</f>
        <v/>
      </c>
      <c r="R79" s="13" t="s">
        <v>619</v>
      </c>
      <c r="S79" s="16"/>
      <c r="T79" s="16"/>
      <c r="U79" s="52"/>
      <c r="V79" s="16"/>
      <c r="W79" s="12" t="str">
        <f aca="false">IF(ISNUMBER($M79),YEAR($M79)*100+MONTH($M79),"")</f>
        <v/>
      </c>
      <c r="X79" s="12" t="str">
        <f aca="false">IF(AND(ISNUMBER($M79),NOT(ISNUMBER($O79))),$M79+ROW()/100000,"")</f>
        <v/>
      </c>
      <c r="Y79" s="17"/>
      <c r="Z79" s="61" t="s">
        <v>297</v>
      </c>
      <c r="AA79" s="59" t="str">
        <f aca="false">IF($A79="","",IF(ISNUMBER($O79),"☑","☐"))</f>
        <v>☐</v>
      </c>
      <c r="AB79" s="12" t="str">
        <f aca="false">IF(AND($A79&lt;&gt;"",$B79=Seg_parcurs),ROW(),"")</f>
        <v/>
      </c>
    </row>
    <row r="80" customFormat="false" ht="23.85" hidden="false" customHeight="false" outlineLevel="0" collapsed="false">
      <c r="A80" s="13" t="s">
        <v>620</v>
      </c>
      <c r="B80" s="13" t="s">
        <v>147</v>
      </c>
      <c r="C80" s="13" t="s">
        <v>176</v>
      </c>
      <c r="D80" s="13" t="s">
        <v>621</v>
      </c>
      <c r="E80" s="13" t="s">
        <v>407</v>
      </c>
      <c r="F80" s="13" t="s">
        <v>154</v>
      </c>
      <c r="G80" s="13" t="s">
        <v>64</v>
      </c>
      <c r="H80" s="13" t="s">
        <v>294</v>
      </c>
      <c r="I80" s="13" t="s">
        <v>622</v>
      </c>
      <c r="J80" s="13" t="s">
        <v>604</v>
      </c>
      <c r="K80" s="59"/>
      <c r="L80" s="13"/>
      <c r="M80" s="43" t="str">
        <f aca="false">IFERROR(IF($Y80&lt;&gt;"",IF(INDEX(J_Plan,MATCH($Y80,J_Cod,0))="","",INDEX(J_Plan,MATCH($Y80,J_Cod,0))),IF(OR($J80="",$J80="EVENIMENT"),"",IF(INDEX(J_Lucru,MATCH($J80,J_Cod,0))="","",IF($L80="zl",WORKDAY(INDEX(J_Lucru,MATCH($J80,J_Cod,0)),$K80,Sarbatori),IF($L80="luni",EDATE(INDEX(J_Lucru,MATCH($J80,J_Cod,0)),$K80),INDEX(J_Lucru,MATCH($J80,J_Cod,0))+$K80*IF($L80="săpt",7,1)))))),"cod necunoscut")</f>
        <v/>
      </c>
      <c r="N80" s="52"/>
      <c r="O80" s="52"/>
      <c r="P80" s="12" t="str">
        <f aca="false">IF($J80="EVENIMENT",IF(ISNUMBER($O80),"Realizat","La eveniment"),IF(ISNUMBER($O80),IF(AND(ISNUMBER($M80),$O80&gt;$M80),"Realizat cu întârziere","Realizat"),IF(NOT(ISNUMBER($M80)),"Fără termen",IF(Data_ref&gt;$M80,"Întârziat",IF(AND(ISNUMBER($N80),$N80&gt;$M80),"Risc de întârziere",IF($M80-Data_ref&lt;=14,"Scadent ≤ 14 zile","În termen"))))))</f>
        <v>La eveniment</v>
      </c>
      <c r="Q80" s="12" t="str">
        <f aca="false">IF(NOT(ISNUMBER($M80)),"",IF(ISNUMBER($O80),$O80-$M80,IF(ISNUMBER($N80),$N80-$M80,IF(Data_ref&gt;$M80,Data_ref-$M80,""))))</f>
        <v/>
      </c>
      <c r="R80" s="13" t="s">
        <v>623</v>
      </c>
      <c r="S80" s="16"/>
      <c r="T80" s="16"/>
      <c r="U80" s="52"/>
      <c r="V80" s="16"/>
      <c r="W80" s="12" t="str">
        <f aca="false">IF(ISNUMBER($M80),YEAR($M80)*100+MONTH($M80),"")</f>
        <v/>
      </c>
      <c r="X80" s="12" t="str">
        <f aca="false">IF(AND(ISNUMBER($M80),NOT(ISNUMBER($O80))),$M80+ROW()/100000,"")</f>
        <v/>
      </c>
      <c r="Y80" s="17"/>
      <c r="Z80" s="61" t="s">
        <v>304</v>
      </c>
      <c r="AA80" s="59" t="str">
        <f aca="false">IF($A80="","",IF(ISNUMBER($O80),"☑","☐"))</f>
        <v>☐</v>
      </c>
      <c r="AB80" s="12" t="str">
        <f aca="false">IF(AND($A80&lt;&gt;"",$B80=Seg_parcurs),ROW(),"")</f>
        <v/>
      </c>
    </row>
    <row r="81" customFormat="false" ht="23.85" hidden="false" customHeight="false" outlineLevel="0" collapsed="false">
      <c r="A81" s="13" t="s">
        <v>624</v>
      </c>
      <c r="B81" s="13" t="s">
        <v>147</v>
      </c>
      <c r="C81" s="13" t="s">
        <v>173</v>
      </c>
      <c r="D81" s="13" t="s">
        <v>625</v>
      </c>
      <c r="E81" s="13" t="s">
        <v>626</v>
      </c>
      <c r="F81" s="13" t="s">
        <v>156</v>
      </c>
      <c r="G81" s="13" t="s">
        <v>64</v>
      </c>
      <c r="H81" s="13" t="s">
        <v>294</v>
      </c>
      <c r="I81" s="13" t="s">
        <v>627</v>
      </c>
      <c r="J81" s="13" t="s">
        <v>604</v>
      </c>
      <c r="K81" s="59"/>
      <c r="L81" s="13"/>
      <c r="M81" s="43" t="str">
        <f aca="false">IFERROR(IF($Y81&lt;&gt;"",IF(INDEX(J_Plan,MATCH($Y81,J_Cod,0))="","",INDEX(J_Plan,MATCH($Y81,J_Cod,0))),IF(OR($J81="",$J81="EVENIMENT"),"",IF(INDEX(J_Lucru,MATCH($J81,J_Cod,0))="","",IF($L81="zl",WORKDAY(INDEX(J_Lucru,MATCH($J81,J_Cod,0)),$K81,Sarbatori),IF($L81="luni",EDATE(INDEX(J_Lucru,MATCH($J81,J_Cod,0)),$K81),INDEX(J_Lucru,MATCH($J81,J_Cod,0))+$K81*IF($L81="săpt",7,1)))))),"cod necunoscut")</f>
        <v/>
      </c>
      <c r="N81" s="52"/>
      <c r="O81" s="52"/>
      <c r="P81" s="12" t="str">
        <f aca="false">IF($J81="EVENIMENT",IF(ISNUMBER($O81),"Realizat","La eveniment"),IF(ISNUMBER($O81),IF(AND(ISNUMBER($M81),$O81&gt;$M81),"Realizat cu întârziere","Realizat"),IF(NOT(ISNUMBER($M81)),"Fără termen",IF(Data_ref&gt;$M81,"Întârziat",IF(AND(ISNUMBER($N81),$N81&gt;$M81),"Risc de întârziere",IF($M81-Data_ref&lt;=14,"Scadent ≤ 14 zile","În termen"))))))</f>
        <v>La eveniment</v>
      </c>
      <c r="Q81" s="12" t="str">
        <f aca="false">IF(NOT(ISNUMBER($M81)),"",IF(ISNUMBER($O81),$O81-$M81,IF(ISNUMBER($N81),$N81-$M81,IF(Data_ref&gt;$M81,Data_ref-$M81,""))))</f>
        <v/>
      </c>
      <c r="R81" s="13" t="s">
        <v>628</v>
      </c>
      <c r="S81" s="16"/>
      <c r="T81" s="16"/>
      <c r="U81" s="52"/>
      <c r="V81" s="16"/>
      <c r="W81" s="12" t="str">
        <f aca="false">IF(ISNUMBER($M81),YEAR($M81)*100+MONTH($M81),"")</f>
        <v/>
      </c>
      <c r="X81" s="12" t="str">
        <f aca="false">IF(AND(ISNUMBER($M81),NOT(ISNUMBER($O81))),$M81+ROW()/100000,"")</f>
        <v/>
      </c>
      <c r="Y81" s="17"/>
      <c r="Z81" s="61" t="s">
        <v>304</v>
      </c>
      <c r="AA81" s="59" t="str">
        <f aca="false">IF($A81="","",IF(ISNUMBER($O81),"☑","☐"))</f>
        <v>☐</v>
      </c>
      <c r="AB81" s="12" t="str">
        <f aca="false">IF(AND($A81&lt;&gt;"",$B81=Seg_parcurs),ROW(),"")</f>
        <v/>
      </c>
    </row>
    <row r="82" customFormat="false" ht="23.85" hidden="false" customHeight="false" outlineLevel="0" collapsed="false">
      <c r="A82" s="13" t="s">
        <v>629</v>
      </c>
      <c r="B82" s="13" t="s">
        <v>147</v>
      </c>
      <c r="C82" s="13" t="s">
        <v>173</v>
      </c>
      <c r="D82" s="13" t="s">
        <v>630</v>
      </c>
      <c r="E82" s="13" t="s">
        <v>626</v>
      </c>
      <c r="F82" s="13" t="s">
        <v>156</v>
      </c>
      <c r="G82" s="13" t="s">
        <v>150</v>
      </c>
      <c r="H82" s="13" t="s">
        <v>328</v>
      </c>
      <c r="I82" s="13" t="s">
        <v>368</v>
      </c>
      <c r="J82" s="13" t="s">
        <v>604</v>
      </c>
      <c r="K82" s="59"/>
      <c r="L82" s="13"/>
      <c r="M82" s="43" t="str">
        <f aca="false">IFERROR(IF($Y82&lt;&gt;"",IF(INDEX(J_Plan,MATCH($Y82,J_Cod,0))="","",INDEX(J_Plan,MATCH($Y82,J_Cod,0))),IF(OR($J82="",$J82="EVENIMENT"),"",IF(INDEX(J_Lucru,MATCH($J82,J_Cod,0))="","",IF($L82="zl",WORKDAY(INDEX(J_Lucru,MATCH($J82,J_Cod,0)),$K82,Sarbatori),IF($L82="luni",EDATE(INDEX(J_Lucru,MATCH($J82,J_Cod,0)),$K82),INDEX(J_Lucru,MATCH($J82,J_Cod,0))+$K82*IF($L82="săpt",7,1)))))),"cod necunoscut")</f>
        <v/>
      </c>
      <c r="N82" s="52"/>
      <c r="O82" s="52"/>
      <c r="P82" s="12" t="str">
        <f aca="false">IF($J82="EVENIMENT",IF(ISNUMBER($O82),"Realizat","La eveniment"),IF(ISNUMBER($O82),IF(AND(ISNUMBER($M82),$O82&gt;$M82),"Realizat cu întârziere","Realizat"),IF(NOT(ISNUMBER($M82)),"Fără termen",IF(Data_ref&gt;$M82,"Întârziat",IF(AND(ISNUMBER($N82),$N82&gt;$M82),"Risc de întârziere",IF($M82-Data_ref&lt;=14,"Scadent ≤ 14 zile","În termen"))))))</f>
        <v>La eveniment</v>
      </c>
      <c r="Q82" s="12" t="str">
        <f aca="false">IF(NOT(ISNUMBER($M82)),"",IF(ISNUMBER($O82),$O82-$M82,IF(ISNUMBER($N82),$N82-$M82,IF(Data_ref&gt;$M82,Data_ref-$M82,""))))</f>
        <v/>
      </c>
      <c r="R82" s="13" t="s">
        <v>154</v>
      </c>
      <c r="S82" s="16"/>
      <c r="T82" s="16"/>
      <c r="U82" s="52"/>
      <c r="V82" s="16"/>
      <c r="W82" s="12" t="str">
        <f aca="false">IF(ISNUMBER($M82),YEAR($M82)*100+MONTH($M82),"")</f>
        <v/>
      </c>
      <c r="X82" s="12" t="str">
        <f aca="false">IF(AND(ISNUMBER($M82),NOT(ISNUMBER($O82))),$M82+ROW()/100000,"")</f>
        <v/>
      </c>
      <c r="Y82" s="17"/>
      <c r="Z82" s="61" t="s">
        <v>311</v>
      </c>
      <c r="AA82" s="59" t="str">
        <f aca="false">IF($A82="","",IF(ISNUMBER($O82),"☑","☐"))</f>
        <v>☐</v>
      </c>
      <c r="AB82" s="12" t="str">
        <f aca="false">IF(AND($A82&lt;&gt;"",$B82=Seg_parcurs),ROW(),"")</f>
        <v/>
      </c>
    </row>
    <row r="83" customFormat="false" ht="23.85" hidden="false" customHeight="false" outlineLevel="0" collapsed="false">
      <c r="A83" s="13" t="s">
        <v>631</v>
      </c>
      <c r="B83" s="13" t="s">
        <v>147</v>
      </c>
      <c r="C83" s="13" t="s">
        <v>171</v>
      </c>
      <c r="D83" s="13" t="s">
        <v>632</v>
      </c>
      <c r="E83" s="13" t="s">
        <v>633</v>
      </c>
      <c r="F83" s="13" t="s">
        <v>154</v>
      </c>
      <c r="G83" s="13" t="s">
        <v>150</v>
      </c>
      <c r="H83" s="13" t="s">
        <v>294</v>
      </c>
      <c r="I83" s="13" t="s">
        <v>392</v>
      </c>
      <c r="J83" s="13" t="s">
        <v>604</v>
      </c>
      <c r="K83" s="59"/>
      <c r="L83" s="13"/>
      <c r="M83" s="43" t="str">
        <f aca="false">IFERROR(IF($Y83&lt;&gt;"",IF(INDEX(J_Plan,MATCH($Y83,J_Cod,0))="","",INDEX(J_Plan,MATCH($Y83,J_Cod,0))),IF(OR($J83="",$J83="EVENIMENT"),"",IF(INDEX(J_Lucru,MATCH($J83,J_Cod,0))="","",IF($L83="zl",WORKDAY(INDEX(J_Lucru,MATCH($J83,J_Cod,0)),$K83,Sarbatori),IF($L83="luni",EDATE(INDEX(J_Lucru,MATCH($J83,J_Cod,0)),$K83),INDEX(J_Lucru,MATCH($J83,J_Cod,0))+$K83*IF($L83="săpt",7,1)))))),"cod necunoscut")</f>
        <v/>
      </c>
      <c r="N83" s="52"/>
      <c r="O83" s="52"/>
      <c r="P83" s="12" t="str">
        <f aca="false">IF($J83="EVENIMENT",IF(ISNUMBER($O83),"Realizat","La eveniment"),IF(ISNUMBER($O83),IF(AND(ISNUMBER($M83),$O83&gt;$M83),"Realizat cu întârziere","Realizat"),IF(NOT(ISNUMBER($M83)),"Fără termen",IF(Data_ref&gt;$M83,"Întârziat",IF(AND(ISNUMBER($N83),$N83&gt;$M83),"Risc de întârziere",IF($M83-Data_ref&lt;=14,"Scadent ≤ 14 zile","În termen"))))))</f>
        <v>La eveniment</v>
      </c>
      <c r="Q83" s="12" t="str">
        <f aca="false">IF(NOT(ISNUMBER($M83)),"",IF(ISNUMBER($O83),$O83-$M83,IF(ISNUMBER($N83),$N83-$M83,IF(Data_ref&gt;$M83,Data_ref-$M83,""))))</f>
        <v/>
      </c>
      <c r="R83" s="13" t="s">
        <v>154</v>
      </c>
      <c r="S83" s="16"/>
      <c r="T83" s="16"/>
      <c r="U83" s="52"/>
      <c r="V83" s="16"/>
      <c r="W83" s="12" t="str">
        <f aca="false">IF(ISNUMBER($M83),YEAR($M83)*100+MONTH($M83),"")</f>
        <v/>
      </c>
      <c r="X83" s="12" t="str">
        <f aca="false">IF(AND(ISNUMBER($M83),NOT(ISNUMBER($O83))),$M83+ROW()/100000,"")</f>
        <v/>
      </c>
      <c r="Y83" s="17"/>
      <c r="Z83" s="61" t="s">
        <v>311</v>
      </c>
      <c r="AA83" s="59" t="str">
        <f aca="false">IF($A83="","",IF(ISNUMBER($O83),"☑","☐"))</f>
        <v>☐</v>
      </c>
      <c r="AB83" s="12" t="str">
        <f aca="false">IF(AND($A83&lt;&gt;"",$B83=Seg_parcurs),ROW(),"")</f>
        <v/>
      </c>
    </row>
    <row r="84" customFormat="false" ht="23.85" hidden="false" customHeight="false" outlineLevel="0" collapsed="false">
      <c r="A84" s="13" t="s">
        <v>634</v>
      </c>
      <c r="B84" s="13" t="s">
        <v>147</v>
      </c>
      <c r="C84" s="13" t="s">
        <v>171</v>
      </c>
      <c r="D84" s="13" t="s">
        <v>635</v>
      </c>
      <c r="E84" s="13" t="s">
        <v>636</v>
      </c>
      <c r="F84" s="13" t="s">
        <v>159</v>
      </c>
      <c r="G84" s="13" t="s">
        <v>64</v>
      </c>
      <c r="H84" s="13" t="s">
        <v>294</v>
      </c>
      <c r="I84" s="13" t="s">
        <v>637</v>
      </c>
      <c r="J84" s="13" t="s">
        <v>604</v>
      </c>
      <c r="K84" s="59"/>
      <c r="L84" s="13"/>
      <c r="M84" s="43" t="str">
        <f aca="false">IFERROR(IF($Y84&lt;&gt;"",IF(INDEX(J_Plan,MATCH($Y84,J_Cod,0))="","",INDEX(J_Plan,MATCH($Y84,J_Cod,0))),IF(OR($J84="",$J84="EVENIMENT"),"",IF(INDEX(J_Lucru,MATCH($J84,J_Cod,0))="","",IF($L84="zl",WORKDAY(INDEX(J_Lucru,MATCH($J84,J_Cod,0)),$K84,Sarbatori),IF($L84="luni",EDATE(INDEX(J_Lucru,MATCH($J84,J_Cod,0)),$K84),INDEX(J_Lucru,MATCH($J84,J_Cod,0))+$K84*IF($L84="săpt",7,1)))))),"cod necunoscut")</f>
        <v/>
      </c>
      <c r="N84" s="52"/>
      <c r="O84" s="52"/>
      <c r="P84" s="12" t="str">
        <f aca="false">IF($J84="EVENIMENT",IF(ISNUMBER($O84),"Realizat","La eveniment"),IF(ISNUMBER($O84),IF(AND(ISNUMBER($M84),$O84&gt;$M84),"Realizat cu întârziere","Realizat"),IF(NOT(ISNUMBER($M84)),"Fără termen",IF(Data_ref&gt;$M84,"Întârziat",IF(AND(ISNUMBER($N84),$N84&gt;$M84),"Risc de întârziere",IF($M84-Data_ref&lt;=14,"Scadent ≤ 14 zile","În termen"))))))</f>
        <v>La eveniment</v>
      </c>
      <c r="Q84" s="12" t="str">
        <f aca="false">IF(NOT(ISNUMBER($M84)),"",IF(ISNUMBER($O84),$O84-$M84,IF(ISNUMBER($N84),$N84-$M84,IF(Data_ref&gt;$M84,Data_ref-$M84,""))))</f>
        <v/>
      </c>
      <c r="R84" s="13" t="s">
        <v>154</v>
      </c>
      <c r="S84" s="16"/>
      <c r="T84" s="16"/>
      <c r="U84" s="52"/>
      <c r="V84" s="16"/>
      <c r="W84" s="12" t="str">
        <f aca="false">IF(ISNUMBER($M84),YEAR($M84)*100+MONTH($M84),"")</f>
        <v/>
      </c>
      <c r="X84" s="12" t="str">
        <f aca="false">IF(AND(ISNUMBER($M84),NOT(ISNUMBER($O84))),$M84+ROW()/100000,"")</f>
        <v/>
      </c>
      <c r="Y84" s="17"/>
      <c r="Z84" s="61" t="s">
        <v>304</v>
      </c>
      <c r="AA84" s="59" t="str">
        <f aca="false">IF($A84="","",IF(ISNUMBER($O84),"☑","☐"))</f>
        <v>☐</v>
      </c>
      <c r="AB84" s="12" t="str">
        <f aca="false">IF(AND($A84&lt;&gt;"",$B84=Seg_parcurs),ROW(),"")</f>
        <v/>
      </c>
    </row>
    <row r="85" customFormat="false" ht="23.85" hidden="false" customHeight="false" outlineLevel="0" collapsed="false">
      <c r="A85" s="13" t="s">
        <v>638</v>
      </c>
      <c r="B85" s="13" t="s">
        <v>147</v>
      </c>
      <c r="C85" s="13" t="s">
        <v>171</v>
      </c>
      <c r="D85" s="13" t="s">
        <v>639</v>
      </c>
      <c r="E85" s="13" t="s">
        <v>640</v>
      </c>
      <c r="F85" s="13" t="s">
        <v>168</v>
      </c>
      <c r="G85" s="13" t="s">
        <v>64</v>
      </c>
      <c r="H85" s="13" t="s">
        <v>294</v>
      </c>
      <c r="I85" s="13" t="s">
        <v>641</v>
      </c>
      <c r="J85" s="13" t="s">
        <v>604</v>
      </c>
      <c r="K85" s="59"/>
      <c r="L85" s="13"/>
      <c r="M85" s="43" t="str">
        <f aca="false">IFERROR(IF($Y85&lt;&gt;"",IF(INDEX(J_Plan,MATCH($Y85,J_Cod,0))="","",INDEX(J_Plan,MATCH($Y85,J_Cod,0))),IF(OR($J85="",$J85="EVENIMENT"),"",IF(INDEX(J_Lucru,MATCH($J85,J_Cod,0))="","",IF($L85="zl",WORKDAY(INDEX(J_Lucru,MATCH($J85,J_Cod,0)),$K85,Sarbatori),IF($L85="luni",EDATE(INDEX(J_Lucru,MATCH($J85,J_Cod,0)),$K85),INDEX(J_Lucru,MATCH($J85,J_Cod,0))+$K85*IF($L85="săpt",7,1)))))),"cod necunoscut")</f>
        <v/>
      </c>
      <c r="N85" s="52"/>
      <c r="O85" s="52"/>
      <c r="P85" s="12" t="str">
        <f aca="false">IF($J85="EVENIMENT",IF(ISNUMBER($O85),"Realizat","La eveniment"),IF(ISNUMBER($O85),IF(AND(ISNUMBER($M85),$O85&gt;$M85),"Realizat cu întârziere","Realizat"),IF(NOT(ISNUMBER($M85)),"Fără termen",IF(Data_ref&gt;$M85,"Întârziat",IF(AND(ISNUMBER($N85),$N85&gt;$M85),"Risc de întârziere",IF($M85-Data_ref&lt;=14,"Scadent ≤ 14 zile","În termen"))))))</f>
        <v>La eveniment</v>
      </c>
      <c r="Q85" s="12" t="str">
        <f aca="false">IF(NOT(ISNUMBER($M85)),"",IF(ISNUMBER($O85),$O85-$M85,IF(ISNUMBER($N85),$N85-$M85,IF(Data_ref&gt;$M85,Data_ref-$M85,""))))</f>
        <v/>
      </c>
      <c r="R85" s="13" t="s">
        <v>154</v>
      </c>
      <c r="S85" s="16"/>
      <c r="T85" s="16"/>
      <c r="U85" s="52"/>
      <c r="V85" s="16"/>
      <c r="W85" s="12" t="str">
        <f aca="false">IF(ISNUMBER($M85),YEAR($M85)*100+MONTH($M85),"")</f>
        <v/>
      </c>
      <c r="X85" s="12" t="str">
        <f aca="false">IF(AND(ISNUMBER($M85),NOT(ISNUMBER($O85))),$M85+ROW()/100000,"")</f>
        <v/>
      </c>
      <c r="Y85" s="17"/>
      <c r="Z85" s="61" t="s">
        <v>304</v>
      </c>
      <c r="AA85" s="59" t="str">
        <f aca="false">IF($A85="","",IF(ISNUMBER($O85),"☑","☐"))</f>
        <v>☐</v>
      </c>
      <c r="AB85" s="12" t="str">
        <f aca="false">IF(AND($A85&lt;&gt;"",$B85=Seg_parcurs),ROW(),"")</f>
        <v/>
      </c>
    </row>
    <row r="86" customFormat="false" ht="23.85" hidden="false" customHeight="false" outlineLevel="0" collapsed="false">
      <c r="A86" s="13" t="s">
        <v>642</v>
      </c>
      <c r="B86" s="13" t="s">
        <v>147</v>
      </c>
      <c r="C86" s="13" t="s">
        <v>171</v>
      </c>
      <c r="D86" s="13" t="s">
        <v>643</v>
      </c>
      <c r="E86" s="13" t="s">
        <v>644</v>
      </c>
      <c r="F86" s="13" t="s">
        <v>168</v>
      </c>
      <c r="G86" s="13" t="s">
        <v>64</v>
      </c>
      <c r="H86" s="13" t="s">
        <v>294</v>
      </c>
      <c r="I86" s="13" t="s">
        <v>645</v>
      </c>
      <c r="J86" s="13" t="s">
        <v>604</v>
      </c>
      <c r="K86" s="59"/>
      <c r="L86" s="13"/>
      <c r="M86" s="43" t="str">
        <f aca="false">IFERROR(IF($Y86&lt;&gt;"",IF(INDEX(J_Plan,MATCH($Y86,J_Cod,0))="","",INDEX(J_Plan,MATCH($Y86,J_Cod,0))),IF(OR($J86="",$J86="EVENIMENT"),"",IF(INDEX(J_Lucru,MATCH($J86,J_Cod,0))="","",IF($L86="zl",WORKDAY(INDEX(J_Lucru,MATCH($J86,J_Cod,0)),$K86,Sarbatori),IF($L86="luni",EDATE(INDEX(J_Lucru,MATCH($J86,J_Cod,0)),$K86),INDEX(J_Lucru,MATCH($J86,J_Cod,0))+$K86*IF($L86="săpt",7,1)))))),"cod necunoscut")</f>
        <v/>
      </c>
      <c r="N86" s="52"/>
      <c r="O86" s="52"/>
      <c r="P86" s="12" t="str">
        <f aca="false">IF($J86="EVENIMENT",IF(ISNUMBER($O86),"Realizat","La eveniment"),IF(ISNUMBER($O86),IF(AND(ISNUMBER($M86),$O86&gt;$M86),"Realizat cu întârziere","Realizat"),IF(NOT(ISNUMBER($M86)),"Fără termen",IF(Data_ref&gt;$M86,"Întârziat",IF(AND(ISNUMBER($N86),$N86&gt;$M86),"Risc de întârziere",IF($M86-Data_ref&lt;=14,"Scadent ≤ 14 zile","În termen"))))))</f>
        <v>La eveniment</v>
      </c>
      <c r="Q86" s="12" t="str">
        <f aca="false">IF(NOT(ISNUMBER($M86)),"",IF(ISNUMBER($O86),$O86-$M86,IF(ISNUMBER($N86),$N86-$M86,IF(Data_ref&gt;$M86,Data_ref-$M86,""))))</f>
        <v/>
      </c>
      <c r="R86" s="13" t="s">
        <v>154</v>
      </c>
      <c r="S86" s="16"/>
      <c r="T86" s="16"/>
      <c r="U86" s="52"/>
      <c r="V86" s="16"/>
      <c r="W86" s="12" t="str">
        <f aca="false">IF(ISNUMBER($M86),YEAR($M86)*100+MONTH($M86),"")</f>
        <v/>
      </c>
      <c r="X86" s="12" t="str">
        <f aca="false">IF(AND(ISNUMBER($M86),NOT(ISNUMBER($O86))),$M86+ROW()/100000,"")</f>
        <v/>
      </c>
      <c r="Y86" s="17"/>
      <c r="Z86" s="61" t="s">
        <v>304</v>
      </c>
      <c r="AA86" s="59" t="str">
        <f aca="false">IF($A86="","",IF(ISNUMBER($O86),"☑","☐"))</f>
        <v>☐</v>
      </c>
      <c r="AB86" s="12" t="str">
        <f aca="false">IF(AND($A86&lt;&gt;"",$B86=Seg_parcurs),ROW(),"")</f>
        <v/>
      </c>
    </row>
    <row r="87" customFormat="false" ht="23.85" hidden="false" customHeight="false" outlineLevel="0" collapsed="false">
      <c r="A87" s="13" t="s">
        <v>646</v>
      </c>
      <c r="B87" s="13" t="s">
        <v>147</v>
      </c>
      <c r="C87" s="13" t="s">
        <v>171</v>
      </c>
      <c r="D87" s="13" t="s">
        <v>647</v>
      </c>
      <c r="E87" s="13" t="s">
        <v>648</v>
      </c>
      <c r="F87" s="13" t="s">
        <v>160</v>
      </c>
      <c r="G87" s="13" t="s">
        <v>64</v>
      </c>
      <c r="H87" s="13" t="s">
        <v>294</v>
      </c>
      <c r="I87" s="13" t="s">
        <v>649</v>
      </c>
      <c r="J87" s="13" t="s">
        <v>604</v>
      </c>
      <c r="K87" s="59"/>
      <c r="L87" s="13"/>
      <c r="M87" s="43" t="str">
        <f aca="false">IFERROR(IF($Y87&lt;&gt;"",IF(INDEX(J_Plan,MATCH($Y87,J_Cod,0))="","",INDEX(J_Plan,MATCH($Y87,J_Cod,0))),IF(OR($J87="",$J87="EVENIMENT"),"",IF(INDEX(J_Lucru,MATCH($J87,J_Cod,0))="","",IF($L87="zl",WORKDAY(INDEX(J_Lucru,MATCH($J87,J_Cod,0)),$K87,Sarbatori),IF($L87="luni",EDATE(INDEX(J_Lucru,MATCH($J87,J_Cod,0)),$K87),INDEX(J_Lucru,MATCH($J87,J_Cod,0))+$K87*IF($L87="săpt",7,1)))))),"cod necunoscut")</f>
        <v/>
      </c>
      <c r="N87" s="52"/>
      <c r="O87" s="52"/>
      <c r="P87" s="12" t="str">
        <f aca="false">IF($J87="EVENIMENT",IF(ISNUMBER($O87),"Realizat","La eveniment"),IF(ISNUMBER($O87),IF(AND(ISNUMBER($M87),$O87&gt;$M87),"Realizat cu întârziere","Realizat"),IF(NOT(ISNUMBER($M87)),"Fără termen",IF(Data_ref&gt;$M87,"Întârziat",IF(AND(ISNUMBER($N87),$N87&gt;$M87),"Risc de întârziere",IF($M87-Data_ref&lt;=14,"Scadent ≤ 14 zile","În termen"))))))</f>
        <v>La eveniment</v>
      </c>
      <c r="Q87" s="12" t="str">
        <f aca="false">IF(NOT(ISNUMBER($M87)),"",IF(ISNUMBER($O87),$O87-$M87,IF(ISNUMBER($N87),$N87-$M87,IF(Data_ref&gt;$M87,Data_ref-$M87,""))))</f>
        <v/>
      </c>
      <c r="R87" s="13" t="s">
        <v>650</v>
      </c>
      <c r="S87" s="16"/>
      <c r="T87" s="16"/>
      <c r="U87" s="52"/>
      <c r="V87" s="16"/>
      <c r="W87" s="12" t="str">
        <f aca="false">IF(ISNUMBER($M87),YEAR($M87)*100+MONTH($M87),"")</f>
        <v/>
      </c>
      <c r="X87" s="12" t="str">
        <f aca="false">IF(AND(ISNUMBER($M87),NOT(ISNUMBER($O87))),$M87+ROW()/100000,"")</f>
        <v/>
      </c>
      <c r="Y87" s="17"/>
      <c r="Z87" s="61" t="s">
        <v>304</v>
      </c>
      <c r="AA87" s="59" t="str">
        <f aca="false">IF($A87="","",IF(ISNUMBER($O87),"☑","☐"))</f>
        <v>☐</v>
      </c>
      <c r="AB87" s="12" t="str">
        <f aca="false">IF(AND($A87&lt;&gt;"",$B87=Seg_parcurs),ROW(),"")</f>
        <v/>
      </c>
    </row>
    <row r="88" customFormat="false" ht="23.85" hidden="false" customHeight="false" outlineLevel="0" collapsed="false">
      <c r="A88" s="13" t="s">
        <v>651</v>
      </c>
      <c r="B88" s="13" t="s">
        <v>147</v>
      </c>
      <c r="C88" s="13" t="s">
        <v>176</v>
      </c>
      <c r="D88" s="13" t="s">
        <v>652</v>
      </c>
      <c r="E88" s="13" t="s">
        <v>407</v>
      </c>
      <c r="F88" s="13" t="s">
        <v>160</v>
      </c>
      <c r="G88" s="13" t="s">
        <v>150</v>
      </c>
      <c r="H88" s="13" t="s">
        <v>513</v>
      </c>
      <c r="I88" s="13" t="s">
        <v>653</v>
      </c>
      <c r="J88" s="13" t="s">
        <v>604</v>
      </c>
      <c r="K88" s="59"/>
      <c r="L88" s="13"/>
      <c r="M88" s="43" t="str">
        <f aca="false">IFERROR(IF($Y88&lt;&gt;"",IF(INDEX(J_Plan,MATCH($Y88,J_Cod,0))="","",INDEX(J_Plan,MATCH($Y88,J_Cod,0))),IF(OR($J88="",$J88="EVENIMENT"),"",IF(INDEX(J_Lucru,MATCH($J88,J_Cod,0))="","",IF($L88="zl",WORKDAY(INDEX(J_Lucru,MATCH($J88,J_Cod,0)),$K88,Sarbatori),IF($L88="luni",EDATE(INDEX(J_Lucru,MATCH($J88,J_Cod,0)),$K88),INDEX(J_Lucru,MATCH($J88,J_Cod,0))+$K88*IF($L88="săpt",7,1)))))),"cod necunoscut")</f>
        <v/>
      </c>
      <c r="N88" s="52"/>
      <c r="O88" s="52"/>
      <c r="P88" s="12" t="str">
        <f aca="false">IF($J88="EVENIMENT",IF(ISNUMBER($O88),"Realizat","La eveniment"),IF(ISNUMBER($O88),IF(AND(ISNUMBER($M88),$O88&gt;$M88),"Realizat cu întârziere","Realizat"),IF(NOT(ISNUMBER($M88)),"Fără termen",IF(Data_ref&gt;$M88,"Întârziat",IF(AND(ISNUMBER($N88),$N88&gt;$M88),"Risc de întârziere",IF($M88-Data_ref&lt;=14,"Scadent ≤ 14 zile","În termen"))))))</f>
        <v>La eveniment</v>
      </c>
      <c r="Q88" s="12" t="str">
        <f aca="false">IF(NOT(ISNUMBER($M88)),"",IF(ISNUMBER($O88),$O88-$M88,IF(ISNUMBER($N88),$N88-$M88,IF(Data_ref&gt;$M88,Data_ref-$M88,""))))</f>
        <v/>
      </c>
      <c r="R88" s="13" t="s">
        <v>154</v>
      </c>
      <c r="S88" s="16"/>
      <c r="T88" s="16"/>
      <c r="U88" s="52"/>
      <c r="V88" s="16"/>
      <c r="W88" s="12" t="str">
        <f aca="false">IF(ISNUMBER($M88),YEAR($M88)*100+MONTH($M88),"")</f>
        <v/>
      </c>
      <c r="X88" s="12" t="str">
        <f aca="false">IF(AND(ISNUMBER($M88),NOT(ISNUMBER($O88))),$M88+ROW()/100000,"")</f>
        <v/>
      </c>
      <c r="Y88" s="17"/>
      <c r="Z88" s="61" t="s">
        <v>311</v>
      </c>
      <c r="AA88" s="59" t="str">
        <f aca="false">IF($A88="","",IF(ISNUMBER($O88),"☑","☐"))</f>
        <v>☐</v>
      </c>
      <c r="AB88" s="12" t="str">
        <f aca="false">IF(AND($A88&lt;&gt;"",$B88=Seg_parcurs),ROW(),"")</f>
        <v/>
      </c>
    </row>
    <row r="89" customFormat="false" ht="35.05" hidden="false" customHeight="false" outlineLevel="0" collapsed="false">
      <c r="A89" s="13" t="s">
        <v>654</v>
      </c>
      <c r="B89" s="13" t="s">
        <v>147</v>
      </c>
      <c r="C89" s="13" t="s">
        <v>176</v>
      </c>
      <c r="D89" s="13" t="s">
        <v>655</v>
      </c>
      <c r="E89" s="13" t="s">
        <v>407</v>
      </c>
      <c r="F89" s="13" t="s">
        <v>154</v>
      </c>
      <c r="G89" s="13" t="s">
        <v>64</v>
      </c>
      <c r="H89" s="13" t="s">
        <v>294</v>
      </c>
      <c r="I89" s="13" t="s">
        <v>656</v>
      </c>
      <c r="J89" s="13" t="s">
        <v>604</v>
      </c>
      <c r="K89" s="59"/>
      <c r="L89" s="13"/>
      <c r="M89" s="43" t="str">
        <f aca="false">IFERROR(IF($Y89&lt;&gt;"",IF(INDEX(J_Plan,MATCH($Y89,J_Cod,0))="","",INDEX(J_Plan,MATCH($Y89,J_Cod,0))),IF(OR($J89="",$J89="EVENIMENT"),"",IF(INDEX(J_Lucru,MATCH($J89,J_Cod,0))="","",IF($L89="zl",WORKDAY(INDEX(J_Lucru,MATCH($J89,J_Cod,0)),$K89,Sarbatori),IF($L89="luni",EDATE(INDEX(J_Lucru,MATCH($J89,J_Cod,0)),$K89),INDEX(J_Lucru,MATCH($J89,J_Cod,0))+$K89*IF($L89="săpt",7,1)))))),"cod necunoscut")</f>
        <v/>
      </c>
      <c r="N89" s="52"/>
      <c r="O89" s="52"/>
      <c r="P89" s="12" t="str">
        <f aca="false">IF($J89="EVENIMENT",IF(ISNUMBER($O89),"Realizat","La eveniment"),IF(ISNUMBER($O89),IF(AND(ISNUMBER($M89),$O89&gt;$M89),"Realizat cu întârziere","Realizat"),IF(NOT(ISNUMBER($M89)),"Fără termen",IF(Data_ref&gt;$M89,"Întârziat",IF(AND(ISNUMBER($N89),$N89&gt;$M89),"Risc de întârziere",IF($M89-Data_ref&lt;=14,"Scadent ≤ 14 zile","În termen"))))))</f>
        <v>La eveniment</v>
      </c>
      <c r="Q89" s="12" t="str">
        <f aca="false">IF(NOT(ISNUMBER($M89)),"",IF(ISNUMBER($O89),$O89-$M89,IF(ISNUMBER($N89),$N89-$M89,IF(Data_ref&gt;$M89,Data_ref-$M89,""))))</f>
        <v/>
      </c>
      <c r="R89" s="13" t="s">
        <v>657</v>
      </c>
      <c r="S89" s="16"/>
      <c r="T89" s="16"/>
      <c r="U89" s="52"/>
      <c r="V89" s="16"/>
      <c r="W89" s="12" t="str">
        <f aca="false">IF(ISNUMBER($M89),YEAR($M89)*100+MONTH($M89),"")</f>
        <v/>
      </c>
      <c r="X89" s="12" t="str">
        <f aca="false">IF(AND(ISNUMBER($M89),NOT(ISNUMBER($O89))),$M89+ROW()/100000,"")</f>
        <v/>
      </c>
      <c r="Y89" s="17"/>
      <c r="Z89" s="61" t="s">
        <v>304</v>
      </c>
      <c r="AA89" s="59" t="str">
        <f aca="false">IF($A89="","",IF(ISNUMBER($O89),"☑","☐"))</f>
        <v>☐</v>
      </c>
      <c r="AB89" s="12" t="str">
        <f aca="false">IF(AND($A89&lt;&gt;"",$B89=Seg_parcurs),ROW(),"")</f>
        <v/>
      </c>
    </row>
    <row r="90" customFormat="false" ht="23.85" hidden="false" customHeight="false" outlineLevel="0" collapsed="false">
      <c r="A90" s="13" t="s">
        <v>658</v>
      </c>
      <c r="B90" s="13" t="s">
        <v>147</v>
      </c>
      <c r="C90" s="13" t="s">
        <v>175</v>
      </c>
      <c r="D90" s="13" t="s">
        <v>659</v>
      </c>
      <c r="E90" s="13" t="s">
        <v>660</v>
      </c>
      <c r="F90" s="13" t="s">
        <v>155</v>
      </c>
      <c r="G90" s="13" t="s">
        <v>64</v>
      </c>
      <c r="H90" s="13" t="s">
        <v>294</v>
      </c>
      <c r="I90" s="13" t="s">
        <v>661</v>
      </c>
      <c r="J90" s="13" t="s">
        <v>604</v>
      </c>
      <c r="K90" s="59"/>
      <c r="L90" s="13"/>
      <c r="M90" s="43" t="str">
        <f aca="false">IFERROR(IF($Y90&lt;&gt;"",IF(INDEX(J_Plan,MATCH($Y90,J_Cod,0))="","",INDEX(J_Plan,MATCH($Y90,J_Cod,0))),IF(OR($J90="",$J90="EVENIMENT"),"",IF(INDEX(J_Lucru,MATCH($J90,J_Cod,0))="","",IF($L90="zl",WORKDAY(INDEX(J_Lucru,MATCH($J90,J_Cod,0)),$K90,Sarbatori),IF($L90="luni",EDATE(INDEX(J_Lucru,MATCH($J90,J_Cod,0)),$K90),INDEX(J_Lucru,MATCH($J90,J_Cod,0))+$K90*IF($L90="săpt",7,1)))))),"cod necunoscut")</f>
        <v/>
      </c>
      <c r="N90" s="52"/>
      <c r="O90" s="52"/>
      <c r="P90" s="12" t="str">
        <f aca="false">IF($J90="EVENIMENT",IF(ISNUMBER($O90),"Realizat","La eveniment"),IF(ISNUMBER($O90),IF(AND(ISNUMBER($M90),$O90&gt;$M90),"Realizat cu întârziere","Realizat"),IF(NOT(ISNUMBER($M90)),"Fără termen",IF(Data_ref&gt;$M90,"Întârziat",IF(AND(ISNUMBER($N90),$N90&gt;$M90),"Risc de întârziere",IF($M90-Data_ref&lt;=14,"Scadent ≤ 14 zile","În termen"))))))</f>
        <v>La eveniment</v>
      </c>
      <c r="Q90" s="12" t="str">
        <f aca="false">IF(NOT(ISNUMBER($M90)),"",IF(ISNUMBER($O90),$O90-$M90,IF(ISNUMBER($N90),$N90-$M90,IF(Data_ref&gt;$M90,Data_ref-$M90,""))))</f>
        <v/>
      </c>
      <c r="R90" s="13" t="s">
        <v>662</v>
      </c>
      <c r="S90" s="16"/>
      <c r="T90" s="16"/>
      <c r="U90" s="52"/>
      <c r="V90" s="16"/>
      <c r="W90" s="12" t="str">
        <f aca="false">IF(ISNUMBER($M90),YEAR($M90)*100+MONTH($M90),"")</f>
        <v/>
      </c>
      <c r="X90" s="12" t="str">
        <f aca="false">IF(AND(ISNUMBER($M90),NOT(ISNUMBER($O90))),$M90+ROW()/100000,"")</f>
        <v/>
      </c>
      <c r="Y90" s="17"/>
      <c r="Z90" s="61" t="s">
        <v>297</v>
      </c>
      <c r="AA90" s="59" t="str">
        <f aca="false">IF($A90="","",IF(ISNUMBER($O90),"☑","☐"))</f>
        <v>☐</v>
      </c>
      <c r="AB90" s="12" t="str">
        <f aca="false">IF(AND($A90&lt;&gt;"",$B90=Seg_parcurs),ROW(),"")</f>
        <v/>
      </c>
    </row>
    <row r="91" customFormat="false" ht="23.85" hidden="false" customHeight="false" outlineLevel="0" collapsed="false">
      <c r="A91" s="13" t="s">
        <v>663</v>
      </c>
      <c r="B91" s="13" t="s">
        <v>147</v>
      </c>
      <c r="C91" s="13" t="s">
        <v>176</v>
      </c>
      <c r="D91" s="13" t="s">
        <v>664</v>
      </c>
      <c r="E91" s="13" t="s">
        <v>407</v>
      </c>
      <c r="F91" s="13" t="s">
        <v>162</v>
      </c>
      <c r="G91" s="13" t="s">
        <v>64</v>
      </c>
      <c r="H91" s="13" t="s">
        <v>294</v>
      </c>
      <c r="I91" s="13" t="s">
        <v>556</v>
      </c>
      <c r="J91" s="13" t="s">
        <v>604</v>
      </c>
      <c r="K91" s="59"/>
      <c r="L91" s="13"/>
      <c r="M91" s="43" t="str">
        <f aca="false">IFERROR(IF($Y91&lt;&gt;"",IF(INDEX(J_Plan,MATCH($Y91,J_Cod,0))="","",INDEX(J_Plan,MATCH($Y91,J_Cod,0))),IF(OR($J91="",$J91="EVENIMENT"),"",IF(INDEX(J_Lucru,MATCH($J91,J_Cod,0))="","",IF($L91="zl",WORKDAY(INDEX(J_Lucru,MATCH($J91,J_Cod,0)),$K91,Sarbatori),IF($L91="luni",EDATE(INDEX(J_Lucru,MATCH($J91,J_Cod,0)),$K91),INDEX(J_Lucru,MATCH($J91,J_Cod,0))+$K91*IF($L91="săpt",7,1)))))),"cod necunoscut")</f>
        <v/>
      </c>
      <c r="N91" s="52"/>
      <c r="O91" s="52"/>
      <c r="P91" s="12" t="str">
        <f aca="false">IF($J91="EVENIMENT",IF(ISNUMBER($O91),"Realizat","La eveniment"),IF(ISNUMBER($O91),IF(AND(ISNUMBER($M91),$O91&gt;$M91),"Realizat cu întârziere","Realizat"),IF(NOT(ISNUMBER($M91)),"Fără termen",IF(Data_ref&gt;$M91,"Întârziat",IF(AND(ISNUMBER($N91),$N91&gt;$M91),"Risc de întârziere",IF($M91-Data_ref&lt;=14,"Scadent ≤ 14 zile","În termen"))))))</f>
        <v>La eveniment</v>
      </c>
      <c r="Q91" s="12" t="str">
        <f aca="false">IF(NOT(ISNUMBER($M91)),"",IF(ISNUMBER($O91),$O91-$M91,IF(ISNUMBER($N91),$N91-$M91,IF(Data_ref&gt;$M91,Data_ref-$M91,""))))</f>
        <v/>
      </c>
      <c r="R91" s="13" t="s">
        <v>154</v>
      </c>
      <c r="S91" s="16"/>
      <c r="T91" s="16"/>
      <c r="U91" s="52"/>
      <c r="V91" s="16"/>
      <c r="W91" s="12" t="str">
        <f aca="false">IF(ISNUMBER($M91),YEAR($M91)*100+MONTH($M91),"")</f>
        <v/>
      </c>
      <c r="X91" s="12" t="str">
        <f aca="false">IF(AND(ISNUMBER($M91),NOT(ISNUMBER($O91))),$M91+ROW()/100000,"")</f>
        <v/>
      </c>
      <c r="Y91" s="17"/>
      <c r="Z91" s="61" t="s">
        <v>304</v>
      </c>
      <c r="AA91" s="59" t="str">
        <f aca="false">IF($A91="","",IF(ISNUMBER($O91),"☑","☐"))</f>
        <v>☐</v>
      </c>
      <c r="AB91" s="12" t="str">
        <f aca="false">IF(AND($A91&lt;&gt;"",$B91=Seg_parcurs),ROW(),"")</f>
        <v/>
      </c>
    </row>
    <row r="92" customFormat="false" ht="23.85" hidden="false" customHeight="false" outlineLevel="0" collapsed="false">
      <c r="A92" s="13" t="s">
        <v>665</v>
      </c>
      <c r="B92" s="13" t="s">
        <v>147</v>
      </c>
      <c r="C92" s="13" t="s">
        <v>173</v>
      </c>
      <c r="D92" s="13" t="s">
        <v>666</v>
      </c>
      <c r="E92" s="13" t="s">
        <v>667</v>
      </c>
      <c r="F92" s="13" t="s">
        <v>156</v>
      </c>
      <c r="G92" s="13" t="s">
        <v>150</v>
      </c>
      <c r="H92" s="13" t="s">
        <v>294</v>
      </c>
      <c r="I92" s="13" t="s">
        <v>668</v>
      </c>
      <c r="J92" s="13" t="s">
        <v>604</v>
      </c>
      <c r="K92" s="59"/>
      <c r="L92" s="13"/>
      <c r="M92" s="43" t="str">
        <f aca="false">IFERROR(IF($Y92&lt;&gt;"",IF(INDEX(J_Plan,MATCH($Y92,J_Cod,0))="","",INDEX(J_Plan,MATCH($Y92,J_Cod,0))),IF(OR($J92="",$J92="EVENIMENT"),"",IF(INDEX(J_Lucru,MATCH($J92,J_Cod,0))="","",IF($L92="zl",WORKDAY(INDEX(J_Lucru,MATCH($J92,J_Cod,0)),$K92,Sarbatori),IF($L92="luni",EDATE(INDEX(J_Lucru,MATCH($J92,J_Cod,0)),$K92),INDEX(J_Lucru,MATCH($J92,J_Cod,0))+$K92*IF($L92="săpt",7,1)))))),"cod necunoscut")</f>
        <v/>
      </c>
      <c r="N92" s="52"/>
      <c r="O92" s="52"/>
      <c r="P92" s="12" t="str">
        <f aca="false">IF($J92="EVENIMENT",IF(ISNUMBER($O92),"Realizat","La eveniment"),IF(ISNUMBER($O92),IF(AND(ISNUMBER($M92),$O92&gt;$M92),"Realizat cu întârziere","Realizat"),IF(NOT(ISNUMBER($M92)),"Fără termen",IF(Data_ref&gt;$M92,"Întârziat",IF(AND(ISNUMBER($N92),$N92&gt;$M92),"Risc de întârziere",IF($M92-Data_ref&lt;=14,"Scadent ≤ 14 zile","În termen"))))))</f>
        <v>La eveniment</v>
      </c>
      <c r="Q92" s="12" t="str">
        <f aca="false">IF(NOT(ISNUMBER($M92)),"",IF(ISNUMBER($O92),$O92-$M92,IF(ISNUMBER($N92),$N92-$M92,IF(Data_ref&gt;$M92,Data_ref-$M92,""))))</f>
        <v/>
      </c>
      <c r="R92" s="13" t="s">
        <v>669</v>
      </c>
      <c r="S92" s="16"/>
      <c r="T92" s="16"/>
      <c r="U92" s="52"/>
      <c r="V92" s="16"/>
      <c r="W92" s="12" t="str">
        <f aca="false">IF(ISNUMBER($M92),YEAR($M92)*100+MONTH($M92),"")</f>
        <v/>
      </c>
      <c r="X92" s="12" t="str">
        <f aca="false">IF(AND(ISNUMBER($M92),NOT(ISNUMBER($O92))),$M92+ROW()/100000,"")</f>
        <v/>
      </c>
      <c r="Y92" s="17"/>
      <c r="Z92" s="61" t="s">
        <v>311</v>
      </c>
      <c r="AA92" s="59" t="str">
        <f aca="false">IF($A92="","",IF(ISNUMBER($O92),"☑","☐"))</f>
        <v>☐</v>
      </c>
      <c r="AB92" s="12" t="str">
        <f aca="false">IF(AND($A92&lt;&gt;"",$B92=Seg_parcurs),ROW(),"")</f>
        <v/>
      </c>
    </row>
    <row r="93" customFormat="false" ht="15" hidden="false" customHeight="false" outlineLevel="0" collapsed="false">
      <c r="A93" s="8"/>
      <c r="B93" s="8"/>
      <c r="C93" s="8"/>
      <c r="D93" s="8"/>
      <c r="E93" s="8"/>
      <c r="F93" s="8"/>
      <c r="G93" s="8"/>
      <c r="H93" s="8"/>
      <c r="I93" s="8"/>
      <c r="J93" s="8"/>
      <c r="K93" s="8"/>
      <c r="L93" s="8"/>
      <c r="M93" s="43" t="str">
        <f aca="false">IFERROR(IF($Y93&lt;&gt;"",IF(INDEX(J_Plan,MATCH($Y93,J_Cod,0))="","",INDEX(J_Plan,MATCH($Y93,J_Cod,0))),IF(OR($J93="",$J93="EVENIMENT"),"",IF(INDEX(J_Lucru,MATCH($J93,J_Cod,0))="","",IF($L93="zl",WORKDAY(INDEX(J_Lucru,MATCH($J93,J_Cod,0)),$K93,Sarbatori),IF($L93="luni",EDATE(INDEX(J_Lucru,MATCH($J93,J_Cod,0)),$K93),INDEX(J_Lucru,MATCH($J93,J_Cod,0))+$K93*IF($L93="săpt",7,1)))))),"cod necunoscut")</f>
        <v/>
      </c>
      <c r="N93" s="52"/>
      <c r="O93" s="52"/>
      <c r="P93" s="12" t="str">
        <f aca="false">IF($A93="","",IF($J93="EVENIMENT",IF(ISNUMBER($O93),"Realizat","La eveniment"),IF(ISNUMBER($O93),IF(AND(ISNUMBER($M93),$O93&gt;$M93),"Realizat cu întârziere","Realizat"),IF(NOT(ISNUMBER($M93)),"Fără termen",IF(Data_ref&gt;$M93,"Întârziat",IF(AND(ISNUMBER($N93),$N93&gt;$M93),"Risc de întârziere",IF($M93-Data_ref&lt;=14,"Scadent ≤ 14 zile","În termen")))))))</f>
        <v/>
      </c>
      <c r="Q93" s="12" t="str">
        <f aca="false">IF(NOT(ISNUMBER($M93)),"",IF(ISNUMBER($O93),$O93-$M93,IF(ISNUMBER($N93),$N93-$M93,IF(Data_ref&gt;$M93,Data_ref-$M93,""))))</f>
        <v/>
      </c>
      <c r="R93" s="8"/>
      <c r="S93" s="8"/>
      <c r="T93" s="8"/>
      <c r="U93" s="52"/>
      <c r="V93" s="8"/>
      <c r="W93" s="12" t="str">
        <f aca="false">IF(ISNUMBER($M93),YEAR($M93)*100+MONTH($M93),"")</f>
        <v/>
      </c>
      <c r="X93" s="12" t="str">
        <f aca="false">IF(AND(ISNUMBER($M93),NOT(ISNUMBER($O93))),$M93+ROW()/100000,"")</f>
        <v/>
      </c>
      <c r="Y93" s="8"/>
      <c r="Z93" s="8"/>
      <c r="AA93" s="12" t="str">
        <f aca="false">IF($A93="","",IF(ISNUMBER($O93),"☑","☐"))</f>
        <v/>
      </c>
      <c r="AB93" s="12" t="str">
        <f aca="false">IF(AND($A93&lt;&gt;"",$B93=Seg_parcurs),ROW(),"")</f>
        <v/>
      </c>
    </row>
    <row r="94" customFormat="false" ht="15" hidden="false" customHeight="false" outlineLevel="0" collapsed="false">
      <c r="A94" s="8"/>
      <c r="B94" s="8"/>
      <c r="C94" s="8"/>
      <c r="D94" s="8"/>
      <c r="E94" s="8"/>
      <c r="F94" s="8"/>
      <c r="G94" s="8"/>
      <c r="H94" s="8"/>
      <c r="I94" s="8"/>
      <c r="J94" s="8"/>
      <c r="K94" s="8"/>
      <c r="L94" s="8"/>
      <c r="M94" s="43" t="str">
        <f aca="false">IFERROR(IF($Y94&lt;&gt;"",IF(INDEX(J_Plan,MATCH($Y94,J_Cod,0))="","",INDEX(J_Plan,MATCH($Y94,J_Cod,0))),IF(OR($J94="",$J94="EVENIMENT"),"",IF(INDEX(J_Lucru,MATCH($J94,J_Cod,0))="","",IF($L94="zl",WORKDAY(INDEX(J_Lucru,MATCH($J94,J_Cod,0)),$K94,Sarbatori),IF($L94="luni",EDATE(INDEX(J_Lucru,MATCH($J94,J_Cod,0)),$K94),INDEX(J_Lucru,MATCH($J94,J_Cod,0))+$K94*IF($L94="săpt",7,1)))))),"cod necunoscut")</f>
        <v/>
      </c>
      <c r="N94" s="52"/>
      <c r="O94" s="52"/>
      <c r="P94" s="12" t="str">
        <f aca="false">IF($A94="","",IF($J94="EVENIMENT",IF(ISNUMBER($O94),"Realizat","La eveniment"),IF(ISNUMBER($O94),IF(AND(ISNUMBER($M94),$O94&gt;$M94),"Realizat cu întârziere","Realizat"),IF(NOT(ISNUMBER($M94)),"Fără termen",IF(Data_ref&gt;$M94,"Întârziat",IF(AND(ISNUMBER($N94),$N94&gt;$M94),"Risc de întârziere",IF($M94-Data_ref&lt;=14,"Scadent ≤ 14 zile","În termen")))))))</f>
        <v/>
      </c>
      <c r="Q94" s="12" t="str">
        <f aca="false">IF(NOT(ISNUMBER($M94)),"",IF(ISNUMBER($O94),$O94-$M94,IF(ISNUMBER($N94),$N94-$M94,IF(Data_ref&gt;$M94,Data_ref-$M94,""))))</f>
        <v/>
      </c>
      <c r="R94" s="8"/>
      <c r="S94" s="8"/>
      <c r="T94" s="8"/>
      <c r="U94" s="52"/>
      <c r="V94" s="8"/>
      <c r="W94" s="12" t="str">
        <f aca="false">IF(ISNUMBER($M94),YEAR($M94)*100+MONTH($M94),"")</f>
        <v/>
      </c>
      <c r="X94" s="12" t="str">
        <f aca="false">IF(AND(ISNUMBER($M94),NOT(ISNUMBER($O94))),$M94+ROW()/100000,"")</f>
        <v/>
      </c>
      <c r="Y94" s="8"/>
      <c r="Z94" s="8"/>
      <c r="AA94" s="12" t="str">
        <f aca="false">IF($A94="","",IF(ISNUMBER($O94),"☑","☐"))</f>
        <v/>
      </c>
      <c r="AB94" s="12" t="str">
        <f aca="false">IF(AND($A94&lt;&gt;"",$B94=Seg_parcurs),ROW(),"")</f>
        <v/>
      </c>
    </row>
    <row r="95" customFormat="false" ht="15" hidden="false" customHeight="false" outlineLevel="0" collapsed="false">
      <c r="A95" s="8"/>
      <c r="B95" s="8"/>
      <c r="C95" s="8"/>
      <c r="D95" s="8"/>
      <c r="E95" s="8"/>
      <c r="F95" s="8"/>
      <c r="G95" s="8"/>
      <c r="H95" s="8"/>
      <c r="I95" s="8"/>
      <c r="J95" s="8"/>
      <c r="K95" s="8"/>
      <c r="L95" s="8"/>
      <c r="M95" s="43" t="str">
        <f aca="false">IFERROR(IF($Y95&lt;&gt;"",IF(INDEX(J_Plan,MATCH($Y95,J_Cod,0))="","",INDEX(J_Plan,MATCH($Y95,J_Cod,0))),IF(OR($J95="",$J95="EVENIMENT"),"",IF(INDEX(J_Lucru,MATCH($J95,J_Cod,0))="","",IF($L95="zl",WORKDAY(INDEX(J_Lucru,MATCH($J95,J_Cod,0)),$K95,Sarbatori),IF($L95="luni",EDATE(INDEX(J_Lucru,MATCH($J95,J_Cod,0)),$K95),INDEX(J_Lucru,MATCH($J95,J_Cod,0))+$K95*IF($L95="săpt",7,1)))))),"cod necunoscut")</f>
        <v/>
      </c>
      <c r="N95" s="52"/>
      <c r="O95" s="52"/>
      <c r="P95" s="12" t="str">
        <f aca="false">IF($A95="","",IF($J95="EVENIMENT",IF(ISNUMBER($O95),"Realizat","La eveniment"),IF(ISNUMBER($O95),IF(AND(ISNUMBER($M95),$O95&gt;$M95),"Realizat cu întârziere","Realizat"),IF(NOT(ISNUMBER($M95)),"Fără termen",IF(Data_ref&gt;$M95,"Întârziat",IF(AND(ISNUMBER($N95),$N95&gt;$M95),"Risc de întârziere",IF($M95-Data_ref&lt;=14,"Scadent ≤ 14 zile","În termen")))))))</f>
        <v/>
      </c>
      <c r="Q95" s="12" t="str">
        <f aca="false">IF(NOT(ISNUMBER($M95)),"",IF(ISNUMBER($O95),$O95-$M95,IF(ISNUMBER($N95),$N95-$M95,IF(Data_ref&gt;$M95,Data_ref-$M95,""))))</f>
        <v/>
      </c>
      <c r="R95" s="8"/>
      <c r="S95" s="8"/>
      <c r="T95" s="8"/>
      <c r="U95" s="52"/>
      <c r="V95" s="8"/>
      <c r="W95" s="12" t="str">
        <f aca="false">IF(ISNUMBER($M95),YEAR($M95)*100+MONTH($M95),"")</f>
        <v/>
      </c>
      <c r="X95" s="12" t="str">
        <f aca="false">IF(AND(ISNUMBER($M95),NOT(ISNUMBER($O95))),$M95+ROW()/100000,"")</f>
        <v/>
      </c>
      <c r="Y95" s="8"/>
      <c r="Z95" s="8"/>
      <c r="AA95" s="12" t="str">
        <f aca="false">IF($A95="","",IF(ISNUMBER($O95),"☑","☐"))</f>
        <v/>
      </c>
      <c r="AB95" s="12" t="str">
        <f aca="false">IF(AND($A95&lt;&gt;"",$B95=Seg_parcurs),ROW(),"")</f>
        <v/>
      </c>
    </row>
    <row r="96" customFormat="false" ht="15" hidden="false" customHeight="false" outlineLevel="0" collapsed="false">
      <c r="A96" s="8"/>
      <c r="B96" s="8"/>
      <c r="C96" s="8"/>
      <c r="D96" s="8"/>
      <c r="E96" s="8"/>
      <c r="F96" s="8"/>
      <c r="G96" s="8"/>
      <c r="H96" s="8"/>
      <c r="I96" s="8"/>
      <c r="J96" s="8"/>
      <c r="K96" s="8"/>
      <c r="L96" s="8"/>
      <c r="M96" s="43" t="str">
        <f aca="false">IFERROR(IF($Y96&lt;&gt;"",IF(INDEX(J_Plan,MATCH($Y96,J_Cod,0))="","",INDEX(J_Plan,MATCH($Y96,J_Cod,0))),IF(OR($J96="",$J96="EVENIMENT"),"",IF(INDEX(J_Lucru,MATCH($J96,J_Cod,0))="","",IF($L96="zl",WORKDAY(INDEX(J_Lucru,MATCH($J96,J_Cod,0)),$K96,Sarbatori),IF($L96="luni",EDATE(INDEX(J_Lucru,MATCH($J96,J_Cod,0)),$K96),INDEX(J_Lucru,MATCH($J96,J_Cod,0))+$K96*IF($L96="săpt",7,1)))))),"cod necunoscut")</f>
        <v/>
      </c>
      <c r="N96" s="52"/>
      <c r="O96" s="52"/>
      <c r="P96" s="12" t="str">
        <f aca="false">IF($A96="","",IF($J96="EVENIMENT",IF(ISNUMBER($O96),"Realizat","La eveniment"),IF(ISNUMBER($O96),IF(AND(ISNUMBER($M96),$O96&gt;$M96),"Realizat cu întârziere","Realizat"),IF(NOT(ISNUMBER($M96)),"Fără termen",IF(Data_ref&gt;$M96,"Întârziat",IF(AND(ISNUMBER($N96),$N96&gt;$M96),"Risc de întârziere",IF($M96-Data_ref&lt;=14,"Scadent ≤ 14 zile","În termen")))))))</f>
        <v/>
      </c>
      <c r="Q96" s="12" t="str">
        <f aca="false">IF(NOT(ISNUMBER($M96)),"",IF(ISNUMBER($O96),$O96-$M96,IF(ISNUMBER($N96),$N96-$M96,IF(Data_ref&gt;$M96,Data_ref-$M96,""))))</f>
        <v/>
      </c>
      <c r="R96" s="8"/>
      <c r="S96" s="8"/>
      <c r="T96" s="8"/>
      <c r="U96" s="52"/>
      <c r="V96" s="8"/>
      <c r="W96" s="12" t="str">
        <f aca="false">IF(ISNUMBER($M96),YEAR($M96)*100+MONTH($M96),"")</f>
        <v/>
      </c>
      <c r="X96" s="12" t="str">
        <f aca="false">IF(AND(ISNUMBER($M96),NOT(ISNUMBER($O96))),$M96+ROW()/100000,"")</f>
        <v/>
      </c>
      <c r="Y96" s="8"/>
      <c r="Z96" s="8"/>
      <c r="AA96" s="12" t="str">
        <f aca="false">IF($A96="","",IF(ISNUMBER($O96),"☑","☐"))</f>
        <v/>
      </c>
      <c r="AB96" s="12" t="str">
        <f aca="false">IF(AND($A96&lt;&gt;"",$B96=Seg_parcurs),ROW(),"")</f>
        <v/>
      </c>
    </row>
    <row r="97" customFormat="false" ht="15" hidden="false" customHeight="false" outlineLevel="0" collapsed="false">
      <c r="A97" s="8"/>
      <c r="B97" s="8"/>
      <c r="C97" s="8"/>
      <c r="D97" s="8"/>
      <c r="E97" s="8"/>
      <c r="F97" s="8"/>
      <c r="G97" s="8"/>
      <c r="H97" s="8"/>
      <c r="I97" s="8"/>
      <c r="J97" s="8"/>
      <c r="K97" s="8"/>
      <c r="L97" s="8"/>
      <c r="M97" s="43" t="str">
        <f aca="false">IFERROR(IF($Y97&lt;&gt;"",IF(INDEX(J_Plan,MATCH($Y97,J_Cod,0))="","",INDEX(J_Plan,MATCH($Y97,J_Cod,0))),IF(OR($J97="",$J97="EVENIMENT"),"",IF(INDEX(J_Lucru,MATCH($J97,J_Cod,0))="","",IF($L97="zl",WORKDAY(INDEX(J_Lucru,MATCH($J97,J_Cod,0)),$K97,Sarbatori),IF($L97="luni",EDATE(INDEX(J_Lucru,MATCH($J97,J_Cod,0)),$K97),INDEX(J_Lucru,MATCH($J97,J_Cod,0))+$K97*IF($L97="săpt",7,1)))))),"cod necunoscut")</f>
        <v/>
      </c>
      <c r="N97" s="52"/>
      <c r="O97" s="52"/>
      <c r="P97" s="12" t="str">
        <f aca="false">IF($A97="","",IF($J97="EVENIMENT",IF(ISNUMBER($O97),"Realizat","La eveniment"),IF(ISNUMBER($O97),IF(AND(ISNUMBER($M97),$O97&gt;$M97),"Realizat cu întârziere","Realizat"),IF(NOT(ISNUMBER($M97)),"Fără termen",IF(Data_ref&gt;$M97,"Întârziat",IF(AND(ISNUMBER($N97),$N97&gt;$M97),"Risc de întârziere",IF($M97-Data_ref&lt;=14,"Scadent ≤ 14 zile","În termen")))))))</f>
        <v/>
      </c>
      <c r="Q97" s="12" t="str">
        <f aca="false">IF(NOT(ISNUMBER($M97)),"",IF(ISNUMBER($O97),$O97-$M97,IF(ISNUMBER($N97),$N97-$M97,IF(Data_ref&gt;$M97,Data_ref-$M97,""))))</f>
        <v/>
      </c>
      <c r="R97" s="8"/>
      <c r="S97" s="8"/>
      <c r="T97" s="8"/>
      <c r="U97" s="52"/>
      <c r="V97" s="8"/>
      <c r="W97" s="12" t="str">
        <f aca="false">IF(ISNUMBER($M97),YEAR($M97)*100+MONTH($M97),"")</f>
        <v/>
      </c>
      <c r="X97" s="12" t="str">
        <f aca="false">IF(AND(ISNUMBER($M97),NOT(ISNUMBER($O97))),$M97+ROW()/100000,"")</f>
        <v/>
      </c>
      <c r="Y97" s="8"/>
      <c r="Z97" s="8"/>
      <c r="AA97" s="12" t="str">
        <f aca="false">IF($A97="","",IF(ISNUMBER($O97),"☑","☐"))</f>
        <v/>
      </c>
      <c r="AB97" s="12" t="str">
        <f aca="false">IF(AND($A97&lt;&gt;"",$B97=Seg_parcurs),ROW(),"")</f>
        <v/>
      </c>
    </row>
    <row r="98" customFormat="false" ht="15" hidden="false" customHeight="false" outlineLevel="0" collapsed="false">
      <c r="A98" s="8"/>
      <c r="B98" s="8"/>
      <c r="C98" s="8"/>
      <c r="D98" s="8"/>
      <c r="E98" s="8"/>
      <c r="F98" s="8"/>
      <c r="G98" s="8"/>
      <c r="H98" s="8"/>
      <c r="I98" s="8"/>
      <c r="J98" s="8"/>
      <c r="K98" s="8"/>
      <c r="L98" s="8"/>
      <c r="M98" s="43" t="str">
        <f aca="false">IFERROR(IF($Y98&lt;&gt;"",IF(INDEX(J_Plan,MATCH($Y98,J_Cod,0))="","",INDEX(J_Plan,MATCH($Y98,J_Cod,0))),IF(OR($J98="",$J98="EVENIMENT"),"",IF(INDEX(J_Lucru,MATCH($J98,J_Cod,0))="","",IF($L98="zl",WORKDAY(INDEX(J_Lucru,MATCH($J98,J_Cod,0)),$K98,Sarbatori),IF($L98="luni",EDATE(INDEX(J_Lucru,MATCH($J98,J_Cod,0)),$K98),INDEX(J_Lucru,MATCH($J98,J_Cod,0))+$K98*IF($L98="săpt",7,1)))))),"cod necunoscut")</f>
        <v/>
      </c>
      <c r="N98" s="52"/>
      <c r="O98" s="52"/>
      <c r="P98" s="12" t="str">
        <f aca="false">IF($A98="","",IF($J98="EVENIMENT",IF(ISNUMBER($O98),"Realizat","La eveniment"),IF(ISNUMBER($O98),IF(AND(ISNUMBER($M98),$O98&gt;$M98),"Realizat cu întârziere","Realizat"),IF(NOT(ISNUMBER($M98)),"Fără termen",IF(Data_ref&gt;$M98,"Întârziat",IF(AND(ISNUMBER($N98),$N98&gt;$M98),"Risc de întârziere",IF($M98-Data_ref&lt;=14,"Scadent ≤ 14 zile","În termen")))))))</f>
        <v/>
      </c>
      <c r="Q98" s="12" t="str">
        <f aca="false">IF(NOT(ISNUMBER($M98)),"",IF(ISNUMBER($O98),$O98-$M98,IF(ISNUMBER($N98),$N98-$M98,IF(Data_ref&gt;$M98,Data_ref-$M98,""))))</f>
        <v/>
      </c>
      <c r="R98" s="8"/>
      <c r="S98" s="8"/>
      <c r="T98" s="8"/>
      <c r="U98" s="52"/>
      <c r="V98" s="8"/>
      <c r="W98" s="12" t="str">
        <f aca="false">IF(ISNUMBER($M98),YEAR($M98)*100+MONTH($M98),"")</f>
        <v/>
      </c>
      <c r="X98" s="12" t="str">
        <f aca="false">IF(AND(ISNUMBER($M98),NOT(ISNUMBER($O98))),$M98+ROW()/100000,"")</f>
        <v/>
      </c>
      <c r="Y98" s="8"/>
      <c r="Z98" s="8"/>
      <c r="AA98" s="12" t="str">
        <f aca="false">IF($A98="","",IF(ISNUMBER($O98),"☑","☐"))</f>
        <v/>
      </c>
      <c r="AB98" s="12" t="str">
        <f aca="false">IF(AND($A98&lt;&gt;"",$B98=Seg_parcurs),ROW(),"")</f>
        <v/>
      </c>
    </row>
    <row r="99" customFormat="false" ht="15" hidden="false" customHeight="false" outlineLevel="0" collapsed="false">
      <c r="A99" s="8"/>
      <c r="B99" s="8"/>
      <c r="C99" s="8"/>
      <c r="D99" s="8"/>
      <c r="E99" s="8"/>
      <c r="F99" s="8"/>
      <c r="G99" s="8"/>
      <c r="H99" s="8"/>
      <c r="I99" s="8"/>
      <c r="J99" s="8"/>
      <c r="K99" s="8"/>
      <c r="L99" s="8"/>
      <c r="M99" s="43" t="str">
        <f aca="false">IFERROR(IF($Y99&lt;&gt;"",IF(INDEX(J_Plan,MATCH($Y99,J_Cod,0))="","",INDEX(J_Plan,MATCH($Y99,J_Cod,0))),IF(OR($J99="",$J99="EVENIMENT"),"",IF(INDEX(J_Lucru,MATCH($J99,J_Cod,0))="","",IF($L99="zl",WORKDAY(INDEX(J_Lucru,MATCH($J99,J_Cod,0)),$K99,Sarbatori),IF($L99="luni",EDATE(INDEX(J_Lucru,MATCH($J99,J_Cod,0)),$K99),INDEX(J_Lucru,MATCH($J99,J_Cod,0))+$K99*IF($L99="săpt",7,1)))))),"cod necunoscut")</f>
        <v/>
      </c>
      <c r="N99" s="52"/>
      <c r="O99" s="52"/>
      <c r="P99" s="12" t="str">
        <f aca="false">IF($A99="","",IF($J99="EVENIMENT",IF(ISNUMBER($O99),"Realizat","La eveniment"),IF(ISNUMBER($O99),IF(AND(ISNUMBER($M99),$O99&gt;$M99),"Realizat cu întârziere","Realizat"),IF(NOT(ISNUMBER($M99)),"Fără termen",IF(Data_ref&gt;$M99,"Întârziat",IF(AND(ISNUMBER($N99),$N99&gt;$M99),"Risc de întârziere",IF($M99-Data_ref&lt;=14,"Scadent ≤ 14 zile","În termen")))))))</f>
        <v/>
      </c>
      <c r="Q99" s="12" t="str">
        <f aca="false">IF(NOT(ISNUMBER($M99)),"",IF(ISNUMBER($O99),$O99-$M99,IF(ISNUMBER($N99),$N99-$M99,IF(Data_ref&gt;$M99,Data_ref-$M99,""))))</f>
        <v/>
      </c>
      <c r="R99" s="8"/>
      <c r="S99" s="8"/>
      <c r="T99" s="8"/>
      <c r="U99" s="52"/>
      <c r="V99" s="8"/>
      <c r="W99" s="12" t="str">
        <f aca="false">IF(ISNUMBER($M99),YEAR($M99)*100+MONTH($M99),"")</f>
        <v/>
      </c>
      <c r="X99" s="12" t="str">
        <f aca="false">IF(AND(ISNUMBER($M99),NOT(ISNUMBER($O99))),$M99+ROW()/100000,"")</f>
        <v/>
      </c>
      <c r="Y99" s="8"/>
      <c r="Z99" s="8"/>
      <c r="AA99" s="12" t="str">
        <f aca="false">IF($A99="","",IF(ISNUMBER($O99),"☑","☐"))</f>
        <v/>
      </c>
      <c r="AB99" s="12" t="str">
        <f aca="false">IF(AND($A99&lt;&gt;"",$B99=Seg_parcurs),ROW(),"")</f>
        <v/>
      </c>
    </row>
    <row r="100" customFormat="false" ht="15" hidden="false" customHeight="false" outlineLevel="0" collapsed="false">
      <c r="A100" s="8"/>
      <c r="B100" s="8"/>
      <c r="C100" s="8"/>
      <c r="D100" s="8"/>
      <c r="E100" s="8"/>
      <c r="F100" s="8"/>
      <c r="G100" s="8"/>
      <c r="H100" s="8"/>
      <c r="I100" s="8"/>
      <c r="J100" s="8"/>
      <c r="K100" s="8"/>
      <c r="L100" s="8"/>
      <c r="M100" s="43" t="str">
        <f aca="false">IFERROR(IF($Y100&lt;&gt;"",IF(INDEX(J_Plan,MATCH($Y100,J_Cod,0))="","",INDEX(J_Plan,MATCH($Y100,J_Cod,0))),IF(OR($J100="",$J100="EVENIMENT"),"",IF(INDEX(J_Lucru,MATCH($J100,J_Cod,0))="","",IF($L100="zl",WORKDAY(INDEX(J_Lucru,MATCH($J100,J_Cod,0)),$K100,Sarbatori),IF($L100="luni",EDATE(INDEX(J_Lucru,MATCH($J100,J_Cod,0)),$K100),INDEX(J_Lucru,MATCH($J100,J_Cod,0))+$K100*IF($L100="săpt",7,1)))))),"cod necunoscut")</f>
        <v/>
      </c>
      <c r="N100" s="52"/>
      <c r="O100" s="52"/>
      <c r="P100" s="12" t="str">
        <f aca="false">IF($A100="","",IF($J100="EVENIMENT",IF(ISNUMBER($O100),"Realizat","La eveniment"),IF(ISNUMBER($O100),IF(AND(ISNUMBER($M100),$O100&gt;$M100),"Realizat cu întârziere","Realizat"),IF(NOT(ISNUMBER($M100)),"Fără termen",IF(Data_ref&gt;$M100,"Întârziat",IF(AND(ISNUMBER($N100),$N100&gt;$M100),"Risc de întârziere",IF($M100-Data_ref&lt;=14,"Scadent ≤ 14 zile","În termen")))))))</f>
        <v/>
      </c>
      <c r="Q100" s="12" t="str">
        <f aca="false">IF(NOT(ISNUMBER($M100)),"",IF(ISNUMBER($O100),$O100-$M100,IF(ISNUMBER($N100),$N100-$M100,IF(Data_ref&gt;$M100,Data_ref-$M100,""))))</f>
        <v/>
      </c>
      <c r="R100" s="8"/>
      <c r="S100" s="8"/>
      <c r="T100" s="8"/>
      <c r="U100" s="52"/>
      <c r="V100" s="8"/>
      <c r="W100" s="12" t="str">
        <f aca="false">IF(ISNUMBER($M100),YEAR($M100)*100+MONTH($M100),"")</f>
        <v/>
      </c>
      <c r="X100" s="12" t="str">
        <f aca="false">IF(AND(ISNUMBER($M100),NOT(ISNUMBER($O100))),$M100+ROW()/100000,"")</f>
        <v/>
      </c>
      <c r="Y100" s="8"/>
      <c r="Z100" s="8"/>
      <c r="AA100" s="12" t="str">
        <f aca="false">IF($A100="","",IF(ISNUMBER($O100),"☑","☐"))</f>
        <v/>
      </c>
      <c r="AB100" s="12" t="str">
        <f aca="false">IF(AND($A100&lt;&gt;"",$B100=Seg_parcurs),ROW(),"")</f>
        <v/>
      </c>
    </row>
    <row r="101" customFormat="false" ht="15" hidden="false" customHeight="false" outlineLevel="0" collapsed="false">
      <c r="A101" s="8"/>
      <c r="B101" s="8"/>
      <c r="C101" s="8"/>
      <c r="D101" s="8"/>
      <c r="E101" s="8"/>
      <c r="F101" s="8"/>
      <c r="G101" s="8"/>
      <c r="H101" s="8"/>
      <c r="I101" s="8"/>
      <c r="J101" s="8"/>
      <c r="K101" s="8"/>
      <c r="L101" s="8"/>
      <c r="M101" s="43" t="str">
        <f aca="false">IFERROR(IF($Y101&lt;&gt;"",IF(INDEX(J_Plan,MATCH($Y101,J_Cod,0))="","",INDEX(J_Plan,MATCH($Y101,J_Cod,0))),IF(OR($J101="",$J101="EVENIMENT"),"",IF(INDEX(J_Lucru,MATCH($J101,J_Cod,0))="","",IF($L101="zl",WORKDAY(INDEX(J_Lucru,MATCH($J101,J_Cod,0)),$K101,Sarbatori),IF($L101="luni",EDATE(INDEX(J_Lucru,MATCH($J101,J_Cod,0)),$K101),INDEX(J_Lucru,MATCH($J101,J_Cod,0))+$K101*IF($L101="săpt",7,1)))))),"cod necunoscut")</f>
        <v/>
      </c>
      <c r="N101" s="52"/>
      <c r="O101" s="52"/>
      <c r="P101" s="12" t="str">
        <f aca="false">IF($A101="","",IF($J101="EVENIMENT",IF(ISNUMBER($O101),"Realizat","La eveniment"),IF(ISNUMBER($O101),IF(AND(ISNUMBER($M101),$O101&gt;$M101),"Realizat cu întârziere","Realizat"),IF(NOT(ISNUMBER($M101)),"Fără termen",IF(Data_ref&gt;$M101,"Întârziat",IF(AND(ISNUMBER($N101),$N101&gt;$M101),"Risc de întârziere",IF($M101-Data_ref&lt;=14,"Scadent ≤ 14 zile","În termen")))))))</f>
        <v/>
      </c>
      <c r="Q101" s="12" t="str">
        <f aca="false">IF(NOT(ISNUMBER($M101)),"",IF(ISNUMBER($O101),$O101-$M101,IF(ISNUMBER($N101),$N101-$M101,IF(Data_ref&gt;$M101,Data_ref-$M101,""))))</f>
        <v/>
      </c>
      <c r="R101" s="8"/>
      <c r="S101" s="8"/>
      <c r="T101" s="8"/>
      <c r="U101" s="52"/>
      <c r="V101" s="8"/>
      <c r="W101" s="12" t="str">
        <f aca="false">IF(ISNUMBER($M101),YEAR($M101)*100+MONTH($M101),"")</f>
        <v/>
      </c>
      <c r="X101" s="12" t="str">
        <f aca="false">IF(AND(ISNUMBER($M101),NOT(ISNUMBER($O101))),$M101+ROW()/100000,"")</f>
        <v/>
      </c>
      <c r="Y101" s="8"/>
      <c r="Z101" s="8"/>
      <c r="AA101" s="12" t="str">
        <f aca="false">IF($A101="","",IF(ISNUMBER($O101),"☑","☐"))</f>
        <v/>
      </c>
      <c r="AB101" s="12" t="str">
        <f aca="false">IF(AND($A101&lt;&gt;"",$B101=Seg_parcurs),ROW(),"")</f>
        <v/>
      </c>
    </row>
    <row r="102" customFormat="false" ht="15" hidden="false" customHeight="false" outlineLevel="0" collapsed="false">
      <c r="A102" s="8"/>
      <c r="B102" s="8"/>
      <c r="C102" s="8"/>
      <c r="D102" s="8"/>
      <c r="E102" s="8"/>
      <c r="F102" s="8"/>
      <c r="G102" s="8"/>
      <c r="H102" s="8"/>
      <c r="I102" s="8"/>
      <c r="J102" s="8"/>
      <c r="K102" s="8"/>
      <c r="L102" s="8"/>
      <c r="M102" s="43" t="str">
        <f aca="false">IFERROR(IF($Y102&lt;&gt;"",IF(INDEX(J_Plan,MATCH($Y102,J_Cod,0))="","",INDEX(J_Plan,MATCH($Y102,J_Cod,0))),IF(OR($J102="",$J102="EVENIMENT"),"",IF(INDEX(J_Lucru,MATCH($J102,J_Cod,0))="","",IF($L102="zl",WORKDAY(INDEX(J_Lucru,MATCH($J102,J_Cod,0)),$K102,Sarbatori),IF($L102="luni",EDATE(INDEX(J_Lucru,MATCH($J102,J_Cod,0)),$K102),INDEX(J_Lucru,MATCH($J102,J_Cod,0))+$K102*IF($L102="săpt",7,1)))))),"cod necunoscut")</f>
        <v/>
      </c>
      <c r="N102" s="52"/>
      <c r="O102" s="52"/>
      <c r="P102" s="12" t="str">
        <f aca="false">IF($A102="","",IF($J102="EVENIMENT",IF(ISNUMBER($O102),"Realizat","La eveniment"),IF(ISNUMBER($O102),IF(AND(ISNUMBER($M102),$O102&gt;$M102),"Realizat cu întârziere","Realizat"),IF(NOT(ISNUMBER($M102)),"Fără termen",IF(Data_ref&gt;$M102,"Întârziat",IF(AND(ISNUMBER($N102),$N102&gt;$M102),"Risc de întârziere",IF($M102-Data_ref&lt;=14,"Scadent ≤ 14 zile","În termen")))))))</f>
        <v/>
      </c>
      <c r="Q102" s="12" t="str">
        <f aca="false">IF(NOT(ISNUMBER($M102)),"",IF(ISNUMBER($O102),$O102-$M102,IF(ISNUMBER($N102),$N102-$M102,IF(Data_ref&gt;$M102,Data_ref-$M102,""))))</f>
        <v/>
      </c>
      <c r="R102" s="8"/>
      <c r="S102" s="8"/>
      <c r="T102" s="8"/>
      <c r="U102" s="52"/>
      <c r="V102" s="8"/>
      <c r="W102" s="12" t="str">
        <f aca="false">IF(ISNUMBER($M102),YEAR($M102)*100+MONTH($M102),"")</f>
        <v/>
      </c>
      <c r="X102" s="12" t="str">
        <f aca="false">IF(AND(ISNUMBER($M102),NOT(ISNUMBER($O102))),$M102+ROW()/100000,"")</f>
        <v/>
      </c>
      <c r="Y102" s="8"/>
      <c r="Z102" s="8"/>
      <c r="AA102" s="12" t="str">
        <f aca="false">IF($A102="","",IF(ISNUMBER($O102),"☑","☐"))</f>
        <v/>
      </c>
      <c r="AB102" s="12" t="str">
        <f aca="false">IF(AND($A102&lt;&gt;"",$B102=Seg_parcurs),ROW(),"")</f>
        <v/>
      </c>
    </row>
    <row r="103" customFormat="false" ht="15" hidden="false" customHeight="false" outlineLevel="0" collapsed="false">
      <c r="A103" s="8"/>
      <c r="B103" s="8"/>
      <c r="C103" s="8"/>
      <c r="D103" s="8"/>
      <c r="E103" s="8"/>
      <c r="F103" s="8"/>
      <c r="G103" s="8"/>
      <c r="H103" s="8"/>
      <c r="I103" s="8"/>
      <c r="J103" s="8"/>
      <c r="K103" s="8"/>
      <c r="L103" s="8"/>
      <c r="M103" s="43" t="str">
        <f aca="false">IFERROR(IF($Y103&lt;&gt;"",IF(INDEX(J_Plan,MATCH($Y103,J_Cod,0))="","",INDEX(J_Plan,MATCH($Y103,J_Cod,0))),IF(OR($J103="",$J103="EVENIMENT"),"",IF(INDEX(J_Lucru,MATCH($J103,J_Cod,0))="","",IF($L103="zl",WORKDAY(INDEX(J_Lucru,MATCH($J103,J_Cod,0)),$K103,Sarbatori),IF($L103="luni",EDATE(INDEX(J_Lucru,MATCH($J103,J_Cod,0)),$K103),INDEX(J_Lucru,MATCH($J103,J_Cod,0))+$K103*IF($L103="săpt",7,1)))))),"cod necunoscut")</f>
        <v/>
      </c>
      <c r="N103" s="52"/>
      <c r="O103" s="52"/>
      <c r="P103" s="12" t="str">
        <f aca="false">IF($A103="","",IF($J103="EVENIMENT",IF(ISNUMBER($O103),"Realizat","La eveniment"),IF(ISNUMBER($O103),IF(AND(ISNUMBER($M103),$O103&gt;$M103),"Realizat cu întârziere","Realizat"),IF(NOT(ISNUMBER($M103)),"Fără termen",IF(Data_ref&gt;$M103,"Întârziat",IF(AND(ISNUMBER($N103),$N103&gt;$M103),"Risc de întârziere",IF($M103-Data_ref&lt;=14,"Scadent ≤ 14 zile","În termen")))))))</f>
        <v/>
      </c>
      <c r="Q103" s="12" t="str">
        <f aca="false">IF(NOT(ISNUMBER($M103)),"",IF(ISNUMBER($O103),$O103-$M103,IF(ISNUMBER($N103),$N103-$M103,IF(Data_ref&gt;$M103,Data_ref-$M103,""))))</f>
        <v/>
      </c>
      <c r="R103" s="8"/>
      <c r="S103" s="8"/>
      <c r="T103" s="8"/>
      <c r="U103" s="52"/>
      <c r="V103" s="8"/>
      <c r="W103" s="12" t="str">
        <f aca="false">IF(ISNUMBER($M103),YEAR($M103)*100+MONTH($M103),"")</f>
        <v/>
      </c>
      <c r="X103" s="12" t="str">
        <f aca="false">IF(AND(ISNUMBER($M103),NOT(ISNUMBER($O103))),$M103+ROW()/100000,"")</f>
        <v/>
      </c>
      <c r="Y103" s="8"/>
      <c r="Z103" s="8"/>
      <c r="AA103" s="12" t="str">
        <f aca="false">IF($A103="","",IF(ISNUMBER($O103),"☑","☐"))</f>
        <v/>
      </c>
      <c r="AB103" s="12" t="str">
        <f aca="false">IF(AND($A103&lt;&gt;"",$B103=Seg_parcurs),ROW(),"")</f>
        <v/>
      </c>
    </row>
    <row r="104" customFormat="false" ht="15" hidden="false" customHeight="false" outlineLevel="0" collapsed="false">
      <c r="A104" s="8"/>
      <c r="B104" s="8"/>
      <c r="C104" s="8"/>
      <c r="D104" s="8"/>
      <c r="E104" s="8"/>
      <c r="F104" s="8"/>
      <c r="G104" s="8"/>
      <c r="H104" s="8"/>
      <c r="I104" s="8"/>
      <c r="J104" s="8"/>
      <c r="K104" s="8"/>
      <c r="L104" s="8"/>
      <c r="M104" s="43" t="str">
        <f aca="false">IFERROR(IF($Y104&lt;&gt;"",IF(INDEX(J_Plan,MATCH($Y104,J_Cod,0))="","",INDEX(J_Plan,MATCH($Y104,J_Cod,0))),IF(OR($J104="",$J104="EVENIMENT"),"",IF(INDEX(J_Lucru,MATCH($J104,J_Cod,0))="","",IF($L104="zl",WORKDAY(INDEX(J_Lucru,MATCH($J104,J_Cod,0)),$K104,Sarbatori),IF($L104="luni",EDATE(INDEX(J_Lucru,MATCH($J104,J_Cod,0)),$K104),INDEX(J_Lucru,MATCH($J104,J_Cod,0))+$K104*IF($L104="săpt",7,1)))))),"cod necunoscut")</f>
        <v/>
      </c>
      <c r="N104" s="52"/>
      <c r="O104" s="52"/>
      <c r="P104" s="12" t="str">
        <f aca="false">IF($A104="","",IF($J104="EVENIMENT",IF(ISNUMBER($O104),"Realizat","La eveniment"),IF(ISNUMBER($O104),IF(AND(ISNUMBER($M104),$O104&gt;$M104),"Realizat cu întârziere","Realizat"),IF(NOT(ISNUMBER($M104)),"Fără termen",IF(Data_ref&gt;$M104,"Întârziat",IF(AND(ISNUMBER($N104),$N104&gt;$M104),"Risc de întârziere",IF($M104-Data_ref&lt;=14,"Scadent ≤ 14 zile","În termen")))))))</f>
        <v/>
      </c>
      <c r="Q104" s="12" t="str">
        <f aca="false">IF(NOT(ISNUMBER($M104)),"",IF(ISNUMBER($O104),$O104-$M104,IF(ISNUMBER($N104),$N104-$M104,IF(Data_ref&gt;$M104,Data_ref-$M104,""))))</f>
        <v/>
      </c>
      <c r="R104" s="8"/>
      <c r="S104" s="8"/>
      <c r="T104" s="8"/>
      <c r="U104" s="52"/>
      <c r="V104" s="8"/>
      <c r="W104" s="12" t="str">
        <f aca="false">IF(ISNUMBER($M104),YEAR($M104)*100+MONTH($M104),"")</f>
        <v/>
      </c>
      <c r="X104" s="12" t="str">
        <f aca="false">IF(AND(ISNUMBER($M104),NOT(ISNUMBER($O104))),$M104+ROW()/100000,"")</f>
        <v/>
      </c>
      <c r="Y104" s="8"/>
      <c r="Z104" s="8"/>
      <c r="AA104" s="12" t="str">
        <f aca="false">IF($A104="","",IF(ISNUMBER($O104),"☑","☐"))</f>
        <v/>
      </c>
      <c r="AB104" s="12" t="str">
        <f aca="false">IF(AND($A104&lt;&gt;"",$B104=Seg_parcurs),ROW(),"")</f>
        <v/>
      </c>
    </row>
    <row r="105" customFormat="false" ht="15" hidden="false" customHeight="false" outlineLevel="0" collapsed="false">
      <c r="A105" s="8"/>
      <c r="B105" s="8"/>
      <c r="C105" s="8"/>
      <c r="D105" s="8"/>
      <c r="E105" s="8"/>
      <c r="F105" s="8"/>
      <c r="G105" s="8"/>
      <c r="H105" s="8"/>
      <c r="I105" s="8"/>
      <c r="J105" s="8"/>
      <c r="K105" s="8"/>
      <c r="L105" s="8"/>
      <c r="M105" s="43" t="str">
        <f aca="false">IFERROR(IF($Y105&lt;&gt;"",IF(INDEX(J_Plan,MATCH($Y105,J_Cod,0))="","",INDEX(J_Plan,MATCH($Y105,J_Cod,0))),IF(OR($J105="",$J105="EVENIMENT"),"",IF(INDEX(J_Lucru,MATCH($J105,J_Cod,0))="","",IF($L105="zl",WORKDAY(INDEX(J_Lucru,MATCH($J105,J_Cod,0)),$K105,Sarbatori),IF($L105="luni",EDATE(INDEX(J_Lucru,MATCH($J105,J_Cod,0)),$K105),INDEX(J_Lucru,MATCH($J105,J_Cod,0))+$K105*IF($L105="săpt",7,1)))))),"cod necunoscut")</f>
        <v/>
      </c>
      <c r="N105" s="52"/>
      <c r="O105" s="52"/>
      <c r="P105" s="12" t="str">
        <f aca="false">IF($A105="","",IF($J105="EVENIMENT",IF(ISNUMBER($O105),"Realizat","La eveniment"),IF(ISNUMBER($O105),IF(AND(ISNUMBER($M105),$O105&gt;$M105),"Realizat cu întârziere","Realizat"),IF(NOT(ISNUMBER($M105)),"Fără termen",IF(Data_ref&gt;$M105,"Întârziat",IF(AND(ISNUMBER($N105),$N105&gt;$M105),"Risc de întârziere",IF($M105-Data_ref&lt;=14,"Scadent ≤ 14 zile","În termen")))))))</f>
        <v/>
      </c>
      <c r="Q105" s="12" t="str">
        <f aca="false">IF(NOT(ISNUMBER($M105)),"",IF(ISNUMBER($O105),$O105-$M105,IF(ISNUMBER($N105),$N105-$M105,IF(Data_ref&gt;$M105,Data_ref-$M105,""))))</f>
        <v/>
      </c>
      <c r="R105" s="8"/>
      <c r="S105" s="8"/>
      <c r="T105" s="8"/>
      <c r="U105" s="52"/>
      <c r="V105" s="8"/>
      <c r="W105" s="12" t="str">
        <f aca="false">IF(ISNUMBER($M105),YEAR($M105)*100+MONTH($M105),"")</f>
        <v/>
      </c>
      <c r="X105" s="12" t="str">
        <f aca="false">IF(AND(ISNUMBER($M105),NOT(ISNUMBER($O105))),$M105+ROW()/100000,"")</f>
        <v/>
      </c>
      <c r="Y105" s="8"/>
      <c r="Z105" s="8"/>
      <c r="AA105" s="12" t="str">
        <f aca="false">IF($A105="","",IF(ISNUMBER($O105),"☑","☐"))</f>
        <v/>
      </c>
      <c r="AB105" s="12" t="str">
        <f aca="false">IF(AND($A105&lt;&gt;"",$B105=Seg_parcurs),ROW(),"")</f>
        <v/>
      </c>
    </row>
    <row r="106" customFormat="false" ht="15" hidden="false" customHeight="false" outlineLevel="0" collapsed="false">
      <c r="A106" s="8"/>
      <c r="B106" s="8"/>
      <c r="C106" s="8"/>
      <c r="D106" s="8"/>
      <c r="E106" s="8"/>
      <c r="F106" s="8"/>
      <c r="G106" s="8"/>
      <c r="H106" s="8"/>
      <c r="I106" s="8"/>
      <c r="J106" s="8"/>
      <c r="K106" s="8"/>
      <c r="L106" s="8"/>
      <c r="M106" s="43" t="str">
        <f aca="false">IFERROR(IF($Y106&lt;&gt;"",IF(INDEX(J_Plan,MATCH($Y106,J_Cod,0))="","",INDEX(J_Plan,MATCH($Y106,J_Cod,0))),IF(OR($J106="",$J106="EVENIMENT"),"",IF(INDEX(J_Lucru,MATCH($J106,J_Cod,0))="","",IF($L106="zl",WORKDAY(INDEX(J_Lucru,MATCH($J106,J_Cod,0)),$K106,Sarbatori),IF($L106="luni",EDATE(INDEX(J_Lucru,MATCH($J106,J_Cod,0)),$K106),INDEX(J_Lucru,MATCH($J106,J_Cod,0))+$K106*IF($L106="săpt",7,1)))))),"cod necunoscut")</f>
        <v/>
      </c>
      <c r="N106" s="52"/>
      <c r="O106" s="52"/>
      <c r="P106" s="12" t="str">
        <f aca="false">IF($A106="","",IF($J106="EVENIMENT",IF(ISNUMBER($O106),"Realizat","La eveniment"),IF(ISNUMBER($O106),IF(AND(ISNUMBER($M106),$O106&gt;$M106),"Realizat cu întârziere","Realizat"),IF(NOT(ISNUMBER($M106)),"Fără termen",IF(Data_ref&gt;$M106,"Întârziat",IF(AND(ISNUMBER($N106),$N106&gt;$M106),"Risc de întârziere",IF($M106-Data_ref&lt;=14,"Scadent ≤ 14 zile","În termen")))))))</f>
        <v/>
      </c>
      <c r="Q106" s="12" t="str">
        <f aca="false">IF(NOT(ISNUMBER($M106)),"",IF(ISNUMBER($O106),$O106-$M106,IF(ISNUMBER($N106),$N106-$M106,IF(Data_ref&gt;$M106,Data_ref-$M106,""))))</f>
        <v/>
      </c>
      <c r="R106" s="8"/>
      <c r="S106" s="8"/>
      <c r="T106" s="8"/>
      <c r="U106" s="52"/>
      <c r="V106" s="8"/>
      <c r="W106" s="12" t="str">
        <f aca="false">IF(ISNUMBER($M106),YEAR($M106)*100+MONTH($M106),"")</f>
        <v/>
      </c>
      <c r="X106" s="12" t="str">
        <f aca="false">IF(AND(ISNUMBER($M106),NOT(ISNUMBER($O106))),$M106+ROW()/100000,"")</f>
        <v/>
      </c>
      <c r="Y106" s="8"/>
      <c r="Z106" s="8"/>
      <c r="AA106" s="12" t="str">
        <f aca="false">IF($A106="","",IF(ISNUMBER($O106),"☑","☐"))</f>
        <v/>
      </c>
      <c r="AB106" s="12" t="str">
        <f aca="false">IF(AND($A106&lt;&gt;"",$B106=Seg_parcurs),ROW(),"")</f>
        <v/>
      </c>
    </row>
    <row r="107" customFormat="false" ht="15" hidden="false" customHeight="false" outlineLevel="0" collapsed="false">
      <c r="A107" s="8"/>
      <c r="B107" s="8"/>
      <c r="C107" s="8"/>
      <c r="D107" s="8"/>
      <c r="E107" s="8"/>
      <c r="F107" s="8"/>
      <c r="G107" s="8"/>
      <c r="H107" s="8"/>
      <c r="I107" s="8"/>
      <c r="J107" s="8"/>
      <c r="K107" s="8"/>
      <c r="L107" s="8"/>
      <c r="M107" s="43" t="str">
        <f aca="false">IFERROR(IF($Y107&lt;&gt;"",IF(INDEX(J_Plan,MATCH($Y107,J_Cod,0))="","",INDEX(J_Plan,MATCH($Y107,J_Cod,0))),IF(OR($J107="",$J107="EVENIMENT"),"",IF(INDEX(J_Lucru,MATCH($J107,J_Cod,0))="","",IF($L107="zl",WORKDAY(INDEX(J_Lucru,MATCH($J107,J_Cod,0)),$K107,Sarbatori),IF($L107="luni",EDATE(INDEX(J_Lucru,MATCH($J107,J_Cod,0)),$K107),INDEX(J_Lucru,MATCH($J107,J_Cod,0))+$K107*IF($L107="săpt",7,1)))))),"cod necunoscut")</f>
        <v/>
      </c>
      <c r="N107" s="52"/>
      <c r="O107" s="52"/>
      <c r="P107" s="12" t="str">
        <f aca="false">IF($A107="","",IF($J107="EVENIMENT",IF(ISNUMBER($O107),"Realizat","La eveniment"),IF(ISNUMBER($O107),IF(AND(ISNUMBER($M107),$O107&gt;$M107),"Realizat cu întârziere","Realizat"),IF(NOT(ISNUMBER($M107)),"Fără termen",IF(Data_ref&gt;$M107,"Întârziat",IF(AND(ISNUMBER($N107),$N107&gt;$M107),"Risc de întârziere",IF($M107-Data_ref&lt;=14,"Scadent ≤ 14 zile","În termen")))))))</f>
        <v/>
      </c>
      <c r="Q107" s="12" t="str">
        <f aca="false">IF(NOT(ISNUMBER($M107)),"",IF(ISNUMBER($O107),$O107-$M107,IF(ISNUMBER($N107),$N107-$M107,IF(Data_ref&gt;$M107,Data_ref-$M107,""))))</f>
        <v/>
      </c>
      <c r="R107" s="8"/>
      <c r="S107" s="8"/>
      <c r="T107" s="8"/>
      <c r="U107" s="52"/>
      <c r="V107" s="8"/>
      <c r="W107" s="12" t="str">
        <f aca="false">IF(ISNUMBER($M107),YEAR($M107)*100+MONTH($M107),"")</f>
        <v/>
      </c>
      <c r="X107" s="12" t="str">
        <f aca="false">IF(AND(ISNUMBER($M107),NOT(ISNUMBER($O107))),$M107+ROW()/100000,"")</f>
        <v/>
      </c>
      <c r="Y107" s="8"/>
      <c r="Z107" s="8"/>
      <c r="AA107" s="12" t="str">
        <f aca="false">IF($A107="","",IF(ISNUMBER($O107),"☑","☐"))</f>
        <v/>
      </c>
      <c r="AB107" s="12" t="str">
        <f aca="false">IF(AND($A107&lt;&gt;"",$B107=Seg_parcurs),ROW(),"")</f>
        <v/>
      </c>
    </row>
  </sheetData>
  <conditionalFormatting sqref="P5:P107">
    <cfRule type="expression" priority="2" aboveAverage="0" equalAverage="0" bottom="0" percent="0" rank="0" text="" dxfId="3">
      <formula>$P5="Realizat"</formula>
    </cfRule>
    <cfRule type="expression" priority="3" aboveAverage="0" equalAverage="0" bottom="0" percent="0" rank="0" text="" dxfId="4">
      <formula>$P5="Realizat cu întârziere"</formula>
    </cfRule>
    <cfRule type="expression" priority="4" aboveAverage="0" equalAverage="0" bottom="0" percent="0" rank="0" text="" dxfId="2">
      <formula>$P5="Întârziat"</formula>
    </cfRule>
    <cfRule type="expression" priority="5" aboveAverage="0" equalAverage="0" bottom="0" percent="0" rank="0" text="" dxfId="5">
      <formula>$P5="Risc de întârziere"</formula>
    </cfRule>
    <cfRule type="expression" priority="6" aboveAverage="0" equalAverage="0" bottom="0" percent="0" rank="0" text="" dxfId="6">
      <formula>$P5="Scadent ≤ 14 zile"</formula>
    </cfRule>
    <cfRule type="expression" priority="7" aboveAverage="0" equalAverage="0" bottom="0" percent="0" rank="0" text="" dxfId="7">
      <formula>$P5="În termen"</formula>
    </cfRule>
    <cfRule type="expression" priority="8" aboveAverage="0" equalAverage="0" bottom="0" percent="0" rank="0" text="" dxfId="8">
      <formula>$P5="La eveniment"</formula>
    </cfRule>
    <cfRule type="expression" priority="9" aboveAverage="0" equalAverage="0" bottom="0" percent="0" rank="0" text="" dxfId="9">
      <formula>$P5="Fără termen"</formula>
    </cfRule>
  </conditionalFormatting>
  <conditionalFormatting sqref="M5:M107">
    <cfRule type="expression" priority="10" aboveAverage="0" equalAverage="0" bottom="0" percent="0" rank="0" text="" dxfId="22">
      <formula>AND(ISNUMBER($M5),OR(WEEKDAY($M5,2)&gt;5,COUNTIF(Sarbatori,$M5)&gt;0))</formula>
    </cfRule>
  </conditionalFormatting>
  <conditionalFormatting sqref="Q5:Q107">
    <cfRule type="cellIs" priority="11" operator="greaterThan" aboveAverage="0" equalAverage="0" bottom="0" percent="0" rank="0" text="" dxfId="23">
      <formula>0</formula>
    </cfRule>
  </conditionalFormatting>
  <dataValidations count="13">
    <dataValidation allowBlank="true" error="Alegeți o valoare din listă (foaia Liste)." errorStyle="stop" operator="between" showDropDown="false" showErrorMessage="true" showInputMessage="false" sqref="B5:B107" type="list">
      <formula1>Liste!$A$2:$A$9</formula1>
      <formula2>0</formula2>
    </dataValidation>
    <dataValidation allowBlank="true" error="Alegeți o valoare din listă (foaia Liste)." errorStyle="stop" operator="between" showDropDown="false" showErrorMessage="true" showInputMessage="false" sqref="C5:C107" type="list">
      <formula1>Liste!$B$2:$B$7</formula1>
      <formula2>0</formula2>
    </dataValidation>
    <dataValidation allowBlank="true" error="Alegeți o valoare din listă (foaia Liste)." errorStyle="stop" operator="between" showDropDown="false" showErrorMessage="true" showInputMessage="false" sqref="F5:F107" type="list">
      <formula1>Liste!$C$2:$C$16</formula1>
      <formula2>0</formula2>
    </dataValidation>
    <dataValidation allowBlank="true" error="Alegeți o valoare din listă (foaia Liste)." errorStyle="stop" operator="between" showDropDown="false" showErrorMessage="true" showInputMessage="false" sqref="G5:G107" type="list">
      <formula1>Liste!$D$2:$D$5</formula1>
      <formula2>0</formula2>
    </dataValidation>
    <dataValidation allowBlank="true" error="Alegeți o valoare din listă (foaia Liste)." errorStyle="stop" operator="between" showDropDown="false" showErrorMessage="true" showInputMessage="false" sqref="H5:H107" type="list">
      <formula1>Liste!$E$2:$E$7</formula1>
      <formula2>0</formula2>
    </dataValidation>
    <dataValidation allowBlank="true" error="Alegeți o valoare din listă (foaia Liste)." errorStyle="stop" operator="between" showDropDown="false" showErrorMessage="true" showInputMessage="false" sqref="J5:J107" type="list">
      <formula1>Liste!$G$2:$G$21</formula1>
      <formula2>0</formula2>
    </dataValidation>
    <dataValidation allowBlank="true" error="Alegeți o valoare din listă (foaia Liste)." errorStyle="stop" operator="between" showDropDown="false" showErrorMessage="true" showInputMessage="false" sqref="L5:L107" type="list">
      <formula1>Liste!$F$2:$F$5</formula1>
      <formula2>0</formula2>
    </dataValidation>
    <dataValidation allowBlank="true" error="Alegeți o valoare din listă (foaia Liste)." errorStyle="stop" operator="between" showDropDown="false" showErrorMessage="true" showInputMessage="false" sqref="V5:V107" type="list">
      <formula1>Liste!$I$2:$I$3</formula1>
      <formula2>0</formula2>
    </dataValidation>
    <dataValidation allowBlank="true" error="Alegeți o valoare din listă (foaia Liste)." errorStyle="stop" operator="between" showDropDown="false" showErrorMessage="true" showInputMessage="false" sqref="Y5:Y107" type="list">
      <formula1>Liste!$G$2:$G$21</formula1>
      <formula2>0</formula2>
    </dataValidation>
    <dataValidation allowBlank="true" error="Alegeți o valoare din listă (foaia Liste)." errorStyle="stop" operator="between" showDropDown="false" showErrorMessage="true" showInputMessage="false" sqref="Z5:Z107" type="list">
      <formula1>Liste!$J$2:$J$4</formula1>
      <formula2>0</formula2>
    </dataValidation>
    <dataValidation allowBlank="true" error="Introduceți o dată (ZZ.LL.AAAA)." errorStyle="stop" operator="greaterThan" showDropDown="false" showErrorMessage="true" showInputMessage="false" sqref="N5:N107" type="date">
      <formula1>DATE(2026,1,1)</formula1>
      <formula2>0</formula2>
    </dataValidation>
    <dataValidation allowBlank="true" error="Introduceți o dată (ZZ.LL.AAAA)." errorStyle="stop" operator="greaterThan" showDropDown="false" showErrorMessage="true" showInputMessage="false" sqref="O5:O107" type="date">
      <formula1>DATE(2026,1,1)</formula1>
      <formula2>0</formula2>
    </dataValidation>
    <dataValidation allowBlank="true" error="Introduceți o dată (ZZ.LL.AAAA)." errorStyle="stop" operator="greaterThan" showDropDown="false" showErrorMessage="true" showInputMessage="false" sqref="U5:U107" type="date">
      <formula1>DATE(2026,1,1)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6" activeCellId="0" sqref="B6"/>
    </sheetView>
  </sheetViews>
  <sheetFormatPr defaultColWidth="8.6796875" defaultRowHeight="15" customHeight="false" zeroHeight="false" outlineLevelRow="0" outlineLevelCol="0"/>
  <cols>
    <col collapsed="false" customWidth="true" hidden="false" outlineLevel="0" max="1" min="1" style="1" width="8"/>
    <col collapsed="false" customWidth="true" hidden="false" outlineLevel="0" max="2" min="2" style="1" width="58"/>
    <col collapsed="false" customWidth="true" hidden="false" outlineLevel="0" max="3" min="3" style="1" width="20"/>
    <col collapsed="false" customWidth="true" hidden="false" outlineLevel="0" max="5" min="4" style="1" width="12"/>
    <col collapsed="false" customWidth="true" hidden="false" outlineLevel="0" max="6" min="6" style="1" width="18"/>
    <col collapsed="false" customWidth="true" hidden="false" outlineLevel="0" max="7" min="7" style="1" width="11"/>
    <col collapsed="false" customWidth="true" hidden="false" outlineLevel="0" max="8" min="8" style="1" width="6"/>
    <col collapsed="false" customWidth="true" hidden="false" outlineLevel="0" max="9" min="9" style="1" width="30"/>
  </cols>
  <sheetData>
    <row r="1" customFormat="false" ht="16.15" hidden="false" customHeight="false" outlineLevel="0" collapsed="false">
      <c r="A1" s="5" t="s">
        <v>670</v>
      </c>
    </row>
    <row r="3" customFormat="false" ht="15" hidden="false" customHeight="false" outlineLevel="0" collapsed="false">
      <c r="A3" s="24" t="s">
        <v>671</v>
      </c>
      <c r="B3" s="45" t="s">
        <v>60</v>
      </c>
    </row>
    <row r="4" customFormat="false" ht="15" hidden="false" customHeight="false" outlineLevel="0" collapsed="false">
      <c r="A4" s="24" t="s">
        <v>672</v>
      </c>
      <c r="B4" s="1" t="str">
        <f aca="false">IF(Jaloane!B3="","",Jaloane!B3)</f>
        <v/>
      </c>
    </row>
    <row r="5" customFormat="false" ht="15" hidden="false" customHeight="false" outlineLevel="0" collapsed="false">
      <c r="A5" s="24" t="s">
        <v>673</v>
      </c>
      <c r="B5" s="62" t="n">
        <v>46279</v>
      </c>
    </row>
    <row r="7" customFormat="false" ht="15" hidden="false" customHeight="false" outlineLevel="0" collapsed="false">
      <c r="A7" s="10" t="s">
        <v>180</v>
      </c>
      <c r="B7" s="10" t="s">
        <v>178</v>
      </c>
      <c r="C7" s="10" t="s">
        <v>57</v>
      </c>
      <c r="D7" s="10" t="s">
        <v>179</v>
      </c>
      <c r="E7" s="10" t="s">
        <v>136</v>
      </c>
      <c r="F7" s="10" t="s">
        <v>182</v>
      </c>
      <c r="G7" s="10" t="s">
        <v>289</v>
      </c>
      <c r="H7" s="10" t="s">
        <v>290</v>
      </c>
      <c r="I7" s="10" t="s">
        <v>674</v>
      </c>
    </row>
    <row r="8" customFormat="false" ht="15" hidden="false" customHeight="false" outlineLevel="0" collapsed="false">
      <c r="A8" s="44" t="str">
        <f aca="false">IFERROR(INDEX(Registru!$A$1:$A$107,SMALL(Registru!$AB$5:$AB$107,1)),"")</f>
        <v>P-01</v>
      </c>
      <c r="B8" s="13" t="str">
        <f aca="false">IFERROR(INDEX(Registru!$D$1:$D$107,SMALL(Registru!$AB$5:$AB$107,1)),"")</f>
        <v>Semnarea Contractului</v>
      </c>
      <c r="C8" s="44" t="str">
        <f aca="false">IFERROR(INDEX(Registru!$I$1:$I$107,SMALL(Registru!$AB$5:$AB$107,1)),"")</f>
        <v>§9.2; art. 27.5</v>
      </c>
      <c r="D8" s="63" t="str">
        <f aca="false">IFERROR(INDEX(Registru!$M$1:$M$107,SMALL(Registru!$AB$5:$AB$107,1)),"")</f>
        <v/>
      </c>
      <c r="E8" s="63" t="str">
        <f aca="false">IFERROR(INDEX(Registru!$O$1:$O$107,SMALL(Registru!$AB$5:$AB$107,1)),"")</f>
        <v/>
      </c>
      <c r="F8" s="44" t="str">
        <f aca="false">IFERROR(INDEX(Registru!$P$1:$P$107,SMALL(Registru!$AB$5:$AB$107,1)),"")</f>
        <v>Fără termen</v>
      </c>
      <c r="G8" s="44" t="str">
        <f aca="false">IFERROR(INDEX(Registru!$Z$1:$Z$107,SMALL(Registru!$AB$5:$AB$107,1)),"")</f>
        <v>F+B</v>
      </c>
      <c r="H8" s="44" t="str">
        <f aca="false">IFERROR(INDEX(Registru!$AA$1:$AA$107,SMALL(Registru!$AB$5:$AB$107,1)),"")</f>
        <v>☐</v>
      </c>
      <c r="I8" s="17"/>
    </row>
    <row r="9" customFormat="false" ht="23.85" hidden="false" customHeight="false" outlineLevel="0" collapsed="false">
      <c r="A9" s="44" t="str">
        <f aca="false">IFERROR(INDEX(Registru!$A$1:$A$107,SMALL(Registru!$AB$5:$AB$107,2)),"")</f>
        <v>P-02</v>
      </c>
      <c r="B9" s="13" t="str">
        <f aca="false">IFERROR(INDEX(Registru!$D$1:$D$107,SMALL(Registru!$AB$5:$AB$107,2)),"")</f>
        <v>Constituirea garanției de bună execuție: 10% din valoarea Contractului, fără TVA, tip B1 sau B2</v>
      </c>
      <c r="C9" s="44" t="str">
        <f aca="false">IFERROR(INDEX(Registru!$I$1:$I$107,SMALL(Registru!$AB$5:$AB$107,2)),"")</f>
        <v>art. 6.1¹; art. 7.1; §3.6.1–§3.6.3</v>
      </c>
      <c r="D9" s="63" t="str">
        <f aca="false">IFERROR(INDEX(Registru!$M$1:$M$107,SMALL(Registru!$AB$5:$AB$107,2)),"")</f>
        <v/>
      </c>
      <c r="E9" s="63" t="str">
        <f aca="false">IFERROR(INDEX(Registru!$O$1:$O$107,SMALL(Registru!$AB$5:$AB$107,2)),"")</f>
        <v/>
      </c>
      <c r="F9" s="44" t="str">
        <f aca="false">IFERROR(INDEX(Registru!$P$1:$P$107,SMALL(Registru!$AB$5:$AB$107,2)),"")</f>
        <v>Fără termen</v>
      </c>
      <c r="G9" s="44" t="str">
        <f aca="false">IFERROR(INDEX(Registru!$Z$1:$Z$107,SMALL(Registru!$AB$5:$AB$107,2)),"")</f>
        <v>F</v>
      </c>
      <c r="H9" s="44" t="str">
        <f aca="false">IFERROR(INDEX(Registru!$AA$1:$AA$107,SMALL(Registru!$AB$5:$AB$107,2)),"")</f>
        <v>☐</v>
      </c>
      <c r="I9" s="17"/>
    </row>
    <row r="10" customFormat="false" ht="15" hidden="false" customHeight="false" outlineLevel="0" collapsed="false">
      <c r="A10" s="44" t="str">
        <f aca="false">IFERROR(INDEX(Registru!$A$1:$A$107,SMALL(Registru!$AB$5:$AB$107,3)),"")</f>
        <v>P-03</v>
      </c>
      <c r="B10" s="13" t="str">
        <f aca="false">IFERROR(INDEX(Registru!$D$1:$D$107,SMALL(Registru!$AB$5:$AB$107,3)),"")</f>
        <v>Verificarea textului instrumentului: clauze obligatorii și inacceptabile</v>
      </c>
      <c r="C10" s="44" t="str">
        <f aca="false">IFERROR(INDEX(Registru!$I$1:$I$107,SMALL(Registru!$AB$5:$AB$107,3)),"")</f>
        <v>§3.6.2; §3.6.3</v>
      </c>
      <c r="D10" s="63" t="str">
        <f aca="false">IFERROR(INDEX(Registru!$M$1:$M$107,SMALL(Registru!$AB$5:$AB$107,3)),"")</f>
        <v/>
      </c>
      <c r="E10" s="63" t="n">
        <f aca="false">IFERROR(INDEX(Registru!$O$1:$O$107,SMALL(Registru!$AB$5:$AB$107,3)),"")</f>
        <v>0</v>
      </c>
      <c r="F10" s="44" t="str">
        <f aca="false">IFERROR(INDEX(Registru!$P$1:$P$107,SMALL(Registru!$AB$5:$AB$107,3)),"")</f>
        <v>Fără termen</v>
      </c>
      <c r="G10" s="44" t="str">
        <f aca="false">IFERROR(INDEX(Registru!$Z$1:$Z$107,SMALL(Registru!$AB$5:$AB$107,3)),"")</f>
        <v>B</v>
      </c>
      <c r="H10" s="44" t="str">
        <f aca="false">IFERROR(INDEX(Registru!$AA$1:$AA$107,SMALL(Registru!$AB$5:$AB$107,3)),"")</f>
        <v>☐</v>
      </c>
      <c r="I10" s="17"/>
    </row>
    <row r="11" customFormat="false" ht="23.85" hidden="false" customHeight="false" outlineLevel="0" collapsed="false">
      <c r="A11" s="44" t="str">
        <f aca="false">IFERROR(INDEX(Registru!$A$1:$A$107,SMALL(Registru!$AB$5:$AB$107,4)),"")</f>
        <v>P-04</v>
      </c>
      <c r="B11" s="13" t="str">
        <f aca="false">IFERROR(INDEX(Registru!$D$1:$D$107,SMALL(Registru!$AB$5:$AB$107,4)),"")</f>
        <v>Predarea pachetului de intrare: geotehnic (dacă e cazul), releveu vizat OCPI, CU, avize, ATR</v>
      </c>
      <c r="C11" s="44" t="str">
        <f aca="false">IFERROR(INDEX(Registru!$I$1:$I$107,SMALL(Registru!$AB$5:$AB$107,4)),"")</f>
        <v>§3.4.1; art. 8.1³</v>
      </c>
      <c r="D11" s="63" t="str">
        <f aca="false">IFERROR(INDEX(Registru!$M$1:$M$107,SMALL(Registru!$AB$5:$AB$107,4)),"")</f>
        <v/>
      </c>
      <c r="E11" s="63" t="n">
        <f aca="false">IFERROR(INDEX(Registru!$O$1:$O$107,SMALL(Registru!$AB$5:$AB$107,4)),"")</f>
        <v>0</v>
      </c>
      <c r="F11" s="44" t="str">
        <f aca="false">IFERROR(INDEX(Registru!$P$1:$P$107,SMALL(Registru!$AB$5:$AB$107,4)),"")</f>
        <v>Fără termen</v>
      </c>
      <c r="G11" s="44" t="str">
        <f aca="false">IFERROR(INDEX(Registru!$Z$1:$Z$107,SMALL(Registru!$AB$5:$AB$107,4)),"")</f>
        <v>B</v>
      </c>
      <c r="H11" s="44" t="str">
        <f aca="false">IFERROR(INDEX(Registru!$AA$1:$AA$107,SMALL(Registru!$AB$5:$AB$107,4)),"")</f>
        <v>☐</v>
      </c>
      <c r="I11" s="17"/>
    </row>
    <row r="12" customFormat="false" ht="15" hidden="false" customHeight="false" outlineLevel="0" collapsed="false">
      <c r="A12" s="44" t="str">
        <f aca="false">IFERROR(INDEX(Registru!$A$1:$A$107,SMALL(Registru!$AB$5:$AB$107,5)),"")</f>
        <v>P-05</v>
      </c>
      <c r="B12" s="13" t="str">
        <f aca="false">IFERROR(INDEX(Registru!$D$1:$D$107,SMALL(Registru!$AB$5:$AB$107,5)),"")</f>
        <v>Emiterea ordinului de începere</v>
      </c>
      <c r="C12" s="44" t="str">
        <f aca="false">IFERROR(INDEX(Registru!$I$1:$I$107,SMALL(Registru!$AB$5:$AB$107,5)),"")</f>
        <v>art. 6.1¹</v>
      </c>
      <c r="D12" s="63" t="str">
        <f aca="false">IFERROR(INDEX(Registru!$M$1:$M$107,SMALL(Registru!$AB$5:$AB$107,5)),"")</f>
        <v/>
      </c>
      <c r="E12" s="63" t="str">
        <f aca="false">IFERROR(INDEX(Registru!$O$1:$O$107,SMALL(Registru!$AB$5:$AB$107,5)),"")</f>
        <v/>
      </c>
      <c r="F12" s="44" t="str">
        <f aca="false">IFERROR(INDEX(Registru!$P$1:$P$107,SMALL(Registru!$AB$5:$AB$107,5)),"")</f>
        <v>Fără termen</v>
      </c>
      <c r="G12" s="44" t="str">
        <f aca="false">IFERROR(INDEX(Registru!$Z$1:$Z$107,SMALL(Registru!$AB$5:$AB$107,5)),"")</f>
        <v>B</v>
      </c>
      <c r="H12" s="44" t="str">
        <f aca="false">IFERROR(INDEX(Registru!$AA$1:$AA$107,SMALL(Registru!$AB$5:$AB$107,5)),"")</f>
        <v>☐</v>
      </c>
      <c r="I12" s="17"/>
    </row>
    <row r="13" customFormat="false" ht="23.85" hidden="false" customHeight="false" outlineLevel="0" collapsed="false">
      <c r="A13" s="44" t="str">
        <f aca="false">IFERROR(INDEX(Registru!$A$1:$A$107,SMALL(Registru!$AB$5:$AB$107,6)),"")</f>
        <v>P-06</v>
      </c>
      <c r="B13" s="13" t="str">
        <f aca="false">IFERROR(INDEX(Registru!$D$1:$D$107,SMALL(Registru!$AB$5:$AB$107,6)),"")</f>
        <v>Documentul de asumare directă a garanției producătorului celulelor de către entitatea din UE/SEE (V16)</v>
      </c>
      <c r="C13" s="44" t="str">
        <f aca="false">IFERROR(INDEX(Registru!$I$1:$I$107,SMALL(Registru!$AB$5:$AB$107,6)),"")</f>
        <v>art. 9.6³</v>
      </c>
      <c r="D13" s="63" t="str">
        <f aca="false">IFERROR(INDEX(Registru!$M$1:$M$107,SMALL(Registru!$AB$5:$AB$107,6)),"")</f>
        <v/>
      </c>
      <c r="E13" s="63" t="n">
        <f aca="false">IFERROR(INDEX(Registru!$O$1:$O$107,SMALL(Registru!$AB$5:$AB$107,6)),"")</f>
        <v>0</v>
      </c>
      <c r="F13" s="44" t="str">
        <f aca="false">IFERROR(INDEX(Registru!$P$1:$P$107,SMALL(Registru!$AB$5:$AB$107,6)),"")</f>
        <v>Fără termen</v>
      </c>
      <c r="G13" s="44" t="str">
        <f aca="false">IFERROR(INDEX(Registru!$Z$1:$Z$107,SMALL(Registru!$AB$5:$AB$107,6)),"")</f>
        <v>F</v>
      </c>
      <c r="H13" s="44" t="str">
        <f aca="false">IFERROR(INDEX(Registru!$AA$1:$AA$107,SMALL(Registru!$AB$5:$AB$107,6)),"")</f>
        <v>☐</v>
      </c>
      <c r="I13" s="17"/>
    </row>
    <row r="14" customFormat="false" ht="15" hidden="false" customHeight="false" outlineLevel="0" collapsed="false">
      <c r="A14" s="44" t="str">
        <f aca="false">IFERROR(INDEX(Registru!$A$1:$A$107,SMALL(Registru!$AB$5:$AB$107,7)),"")</f>
        <v/>
      </c>
      <c r="B14" s="13" t="str">
        <f aca="false">IFERROR(INDEX(Registru!$D$1:$D$107,SMALL(Registru!$AB$5:$AB$107,7)),"")</f>
        <v/>
      </c>
      <c r="C14" s="44" t="str">
        <f aca="false">IFERROR(INDEX(Registru!$I$1:$I$107,SMALL(Registru!$AB$5:$AB$107,7)),"")</f>
        <v/>
      </c>
      <c r="D14" s="63" t="str">
        <f aca="false">IFERROR(INDEX(Registru!$M$1:$M$107,SMALL(Registru!$AB$5:$AB$107,7)),"")</f>
        <v/>
      </c>
      <c r="E14" s="63" t="str">
        <f aca="false">IFERROR(INDEX(Registru!$O$1:$O$107,SMALL(Registru!$AB$5:$AB$107,7)),"")</f>
        <v/>
      </c>
      <c r="F14" s="44" t="str">
        <f aca="false">IFERROR(INDEX(Registru!$P$1:$P$107,SMALL(Registru!$AB$5:$AB$107,7)),"")</f>
        <v/>
      </c>
      <c r="G14" s="44" t="str">
        <f aca="false">IFERROR(INDEX(Registru!$Z$1:$Z$107,SMALL(Registru!$AB$5:$AB$107,7)),"")</f>
        <v/>
      </c>
      <c r="H14" s="44" t="str">
        <f aca="false">IFERROR(INDEX(Registru!$AA$1:$AA$107,SMALL(Registru!$AB$5:$AB$107,7)),"")</f>
        <v/>
      </c>
      <c r="I14" s="17"/>
    </row>
    <row r="15" customFormat="false" ht="15" hidden="false" customHeight="false" outlineLevel="0" collapsed="false">
      <c r="A15" s="44" t="str">
        <f aca="false">IFERROR(INDEX(Registru!$A$1:$A$107,SMALL(Registru!$AB$5:$AB$107,8)),"")</f>
        <v/>
      </c>
      <c r="B15" s="13" t="str">
        <f aca="false">IFERROR(INDEX(Registru!$D$1:$D$107,SMALL(Registru!$AB$5:$AB$107,8)),"")</f>
        <v/>
      </c>
      <c r="C15" s="44" t="str">
        <f aca="false">IFERROR(INDEX(Registru!$I$1:$I$107,SMALL(Registru!$AB$5:$AB$107,8)),"")</f>
        <v/>
      </c>
      <c r="D15" s="63" t="str">
        <f aca="false">IFERROR(INDEX(Registru!$M$1:$M$107,SMALL(Registru!$AB$5:$AB$107,8)),"")</f>
        <v/>
      </c>
      <c r="E15" s="63" t="str">
        <f aca="false">IFERROR(INDEX(Registru!$O$1:$O$107,SMALL(Registru!$AB$5:$AB$107,8)),"")</f>
        <v/>
      </c>
      <c r="F15" s="44" t="str">
        <f aca="false">IFERROR(INDEX(Registru!$P$1:$P$107,SMALL(Registru!$AB$5:$AB$107,8)),"")</f>
        <v/>
      </c>
      <c r="G15" s="44" t="str">
        <f aca="false">IFERROR(INDEX(Registru!$Z$1:$Z$107,SMALL(Registru!$AB$5:$AB$107,8)),"")</f>
        <v/>
      </c>
      <c r="H15" s="44" t="str">
        <f aca="false">IFERROR(INDEX(Registru!$AA$1:$AA$107,SMALL(Registru!$AB$5:$AB$107,8)),"")</f>
        <v/>
      </c>
      <c r="I15" s="17"/>
    </row>
    <row r="16" customFormat="false" ht="15" hidden="false" customHeight="false" outlineLevel="0" collapsed="false">
      <c r="A16" s="44" t="str">
        <f aca="false">IFERROR(INDEX(Registru!$A$1:$A$107,SMALL(Registru!$AB$5:$AB$107,9)),"")</f>
        <v/>
      </c>
      <c r="B16" s="13" t="str">
        <f aca="false">IFERROR(INDEX(Registru!$D$1:$D$107,SMALL(Registru!$AB$5:$AB$107,9)),"")</f>
        <v/>
      </c>
      <c r="C16" s="44" t="str">
        <f aca="false">IFERROR(INDEX(Registru!$I$1:$I$107,SMALL(Registru!$AB$5:$AB$107,9)),"")</f>
        <v/>
      </c>
      <c r="D16" s="63" t="str">
        <f aca="false">IFERROR(INDEX(Registru!$M$1:$M$107,SMALL(Registru!$AB$5:$AB$107,9)),"")</f>
        <v/>
      </c>
      <c r="E16" s="63" t="str">
        <f aca="false">IFERROR(INDEX(Registru!$O$1:$O$107,SMALL(Registru!$AB$5:$AB$107,9)),"")</f>
        <v/>
      </c>
      <c r="F16" s="44" t="str">
        <f aca="false">IFERROR(INDEX(Registru!$P$1:$P$107,SMALL(Registru!$AB$5:$AB$107,9)),"")</f>
        <v/>
      </c>
      <c r="G16" s="44" t="str">
        <f aca="false">IFERROR(INDEX(Registru!$Z$1:$Z$107,SMALL(Registru!$AB$5:$AB$107,9)),"")</f>
        <v/>
      </c>
      <c r="H16" s="44" t="str">
        <f aca="false">IFERROR(INDEX(Registru!$AA$1:$AA$107,SMALL(Registru!$AB$5:$AB$107,9)),"")</f>
        <v/>
      </c>
      <c r="I16" s="17"/>
    </row>
    <row r="17" customFormat="false" ht="15" hidden="false" customHeight="false" outlineLevel="0" collapsed="false">
      <c r="A17" s="44" t="str">
        <f aca="false">IFERROR(INDEX(Registru!$A$1:$A$107,SMALL(Registru!$AB$5:$AB$107,10)),"")</f>
        <v/>
      </c>
      <c r="B17" s="13" t="str">
        <f aca="false">IFERROR(INDEX(Registru!$D$1:$D$107,SMALL(Registru!$AB$5:$AB$107,10)),"")</f>
        <v/>
      </c>
      <c r="C17" s="44" t="str">
        <f aca="false">IFERROR(INDEX(Registru!$I$1:$I$107,SMALL(Registru!$AB$5:$AB$107,10)),"")</f>
        <v/>
      </c>
      <c r="D17" s="63" t="str">
        <f aca="false">IFERROR(INDEX(Registru!$M$1:$M$107,SMALL(Registru!$AB$5:$AB$107,10)),"")</f>
        <v/>
      </c>
      <c r="E17" s="63" t="str">
        <f aca="false">IFERROR(INDEX(Registru!$O$1:$O$107,SMALL(Registru!$AB$5:$AB$107,10)),"")</f>
        <v/>
      </c>
      <c r="F17" s="44" t="str">
        <f aca="false">IFERROR(INDEX(Registru!$P$1:$P$107,SMALL(Registru!$AB$5:$AB$107,10)),"")</f>
        <v/>
      </c>
      <c r="G17" s="44" t="str">
        <f aca="false">IFERROR(INDEX(Registru!$Z$1:$Z$107,SMALL(Registru!$AB$5:$AB$107,10)),"")</f>
        <v/>
      </c>
      <c r="H17" s="44" t="str">
        <f aca="false">IFERROR(INDEX(Registru!$AA$1:$AA$107,SMALL(Registru!$AB$5:$AB$107,10)),"")</f>
        <v/>
      </c>
      <c r="I17" s="17"/>
    </row>
    <row r="18" customFormat="false" ht="15" hidden="false" customHeight="false" outlineLevel="0" collapsed="false">
      <c r="A18" s="44" t="str">
        <f aca="false">IFERROR(INDEX(Registru!$A$1:$A$107,SMALL(Registru!$AB$5:$AB$107,11)),"")</f>
        <v/>
      </c>
      <c r="B18" s="13" t="str">
        <f aca="false">IFERROR(INDEX(Registru!$D$1:$D$107,SMALL(Registru!$AB$5:$AB$107,11)),"")</f>
        <v/>
      </c>
      <c r="C18" s="44" t="str">
        <f aca="false">IFERROR(INDEX(Registru!$I$1:$I$107,SMALL(Registru!$AB$5:$AB$107,11)),"")</f>
        <v/>
      </c>
      <c r="D18" s="63" t="str">
        <f aca="false">IFERROR(INDEX(Registru!$M$1:$M$107,SMALL(Registru!$AB$5:$AB$107,11)),"")</f>
        <v/>
      </c>
      <c r="E18" s="63" t="str">
        <f aca="false">IFERROR(INDEX(Registru!$O$1:$O$107,SMALL(Registru!$AB$5:$AB$107,11)),"")</f>
        <v/>
      </c>
      <c r="F18" s="44" t="str">
        <f aca="false">IFERROR(INDEX(Registru!$P$1:$P$107,SMALL(Registru!$AB$5:$AB$107,11)),"")</f>
        <v/>
      </c>
      <c r="G18" s="44" t="str">
        <f aca="false">IFERROR(INDEX(Registru!$Z$1:$Z$107,SMALL(Registru!$AB$5:$AB$107,11)),"")</f>
        <v/>
      </c>
      <c r="H18" s="44" t="str">
        <f aca="false">IFERROR(INDEX(Registru!$AA$1:$AA$107,SMALL(Registru!$AB$5:$AB$107,11)),"")</f>
        <v/>
      </c>
      <c r="I18" s="17"/>
    </row>
    <row r="19" customFormat="false" ht="15" hidden="false" customHeight="false" outlineLevel="0" collapsed="false">
      <c r="A19" s="44" t="str">
        <f aca="false">IFERROR(INDEX(Registru!$A$1:$A$107,SMALL(Registru!$AB$5:$AB$107,12)),"")</f>
        <v/>
      </c>
      <c r="B19" s="13" t="str">
        <f aca="false">IFERROR(INDEX(Registru!$D$1:$D$107,SMALL(Registru!$AB$5:$AB$107,12)),"")</f>
        <v/>
      </c>
      <c r="C19" s="44" t="str">
        <f aca="false">IFERROR(INDEX(Registru!$I$1:$I$107,SMALL(Registru!$AB$5:$AB$107,12)),"")</f>
        <v/>
      </c>
      <c r="D19" s="63" t="str">
        <f aca="false">IFERROR(INDEX(Registru!$M$1:$M$107,SMALL(Registru!$AB$5:$AB$107,12)),"")</f>
        <v/>
      </c>
      <c r="E19" s="63" t="str">
        <f aca="false">IFERROR(INDEX(Registru!$O$1:$O$107,SMALL(Registru!$AB$5:$AB$107,12)),"")</f>
        <v/>
      </c>
      <c r="F19" s="44" t="str">
        <f aca="false">IFERROR(INDEX(Registru!$P$1:$P$107,SMALL(Registru!$AB$5:$AB$107,12)),"")</f>
        <v/>
      </c>
      <c r="G19" s="44" t="str">
        <f aca="false">IFERROR(INDEX(Registru!$Z$1:$Z$107,SMALL(Registru!$AB$5:$AB$107,12)),"")</f>
        <v/>
      </c>
      <c r="H19" s="44" t="str">
        <f aca="false">IFERROR(INDEX(Registru!$AA$1:$AA$107,SMALL(Registru!$AB$5:$AB$107,12)),"")</f>
        <v/>
      </c>
      <c r="I19" s="17"/>
    </row>
    <row r="20" customFormat="false" ht="15" hidden="false" customHeight="false" outlineLevel="0" collapsed="false">
      <c r="A20" s="44" t="str">
        <f aca="false">IFERROR(INDEX(Registru!$A$1:$A$107,SMALL(Registru!$AB$5:$AB$107,13)),"")</f>
        <v/>
      </c>
      <c r="B20" s="13" t="str">
        <f aca="false">IFERROR(INDEX(Registru!$D$1:$D$107,SMALL(Registru!$AB$5:$AB$107,13)),"")</f>
        <v/>
      </c>
      <c r="C20" s="44" t="str">
        <f aca="false">IFERROR(INDEX(Registru!$I$1:$I$107,SMALL(Registru!$AB$5:$AB$107,13)),"")</f>
        <v/>
      </c>
      <c r="D20" s="63" t="str">
        <f aca="false">IFERROR(INDEX(Registru!$M$1:$M$107,SMALL(Registru!$AB$5:$AB$107,13)),"")</f>
        <v/>
      </c>
      <c r="E20" s="63" t="str">
        <f aca="false">IFERROR(INDEX(Registru!$O$1:$O$107,SMALL(Registru!$AB$5:$AB$107,13)),"")</f>
        <v/>
      </c>
      <c r="F20" s="44" t="str">
        <f aca="false">IFERROR(INDEX(Registru!$P$1:$P$107,SMALL(Registru!$AB$5:$AB$107,13)),"")</f>
        <v/>
      </c>
      <c r="G20" s="44" t="str">
        <f aca="false">IFERROR(INDEX(Registru!$Z$1:$Z$107,SMALL(Registru!$AB$5:$AB$107,13)),"")</f>
        <v/>
      </c>
      <c r="H20" s="44" t="str">
        <f aca="false">IFERROR(INDEX(Registru!$AA$1:$AA$107,SMALL(Registru!$AB$5:$AB$107,13)),"")</f>
        <v/>
      </c>
      <c r="I20" s="17"/>
    </row>
    <row r="21" customFormat="false" ht="15" hidden="false" customHeight="false" outlineLevel="0" collapsed="false">
      <c r="A21" s="44" t="str">
        <f aca="false">IFERROR(INDEX(Registru!$A$1:$A$107,SMALL(Registru!$AB$5:$AB$107,14)),"")</f>
        <v/>
      </c>
      <c r="B21" s="13" t="str">
        <f aca="false">IFERROR(INDEX(Registru!$D$1:$D$107,SMALL(Registru!$AB$5:$AB$107,14)),"")</f>
        <v/>
      </c>
      <c r="C21" s="44" t="str">
        <f aca="false">IFERROR(INDEX(Registru!$I$1:$I$107,SMALL(Registru!$AB$5:$AB$107,14)),"")</f>
        <v/>
      </c>
      <c r="D21" s="63" t="str">
        <f aca="false">IFERROR(INDEX(Registru!$M$1:$M$107,SMALL(Registru!$AB$5:$AB$107,14)),"")</f>
        <v/>
      </c>
      <c r="E21" s="63" t="str">
        <f aca="false">IFERROR(INDEX(Registru!$O$1:$O$107,SMALL(Registru!$AB$5:$AB$107,14)),"")</f>
        <v/>
      </c>
      <c r="F21" s="44" t="str">
        <f aca="false">IFERROR(INDEX(Registru!$P$1:$P$107,SMALL(Registru!$AB$5:$AB$107,14)),"")</f>
        <v/>
      </c>
      <c r="G21" s="44" t="str">
        <f aca="false">IFERROR(INDEX(Registru!$Z$1:$Z$107,SMALL(Registru!$AB$5:$AB$107,14)),"")</f>
        <v/>
      </c>
      <c r="H21" s="44" t="str">
        <f aca="false">IFERROR(INDEX(Registru!$AA$1:$AA$107,SMALL(Registru!$AB$5:$AB$107,14)),"")</f>
        <v/>
      </c>
      <c r="I21" s="17"/>
    </row>
    <row r="22" customFormat="false" ht="15" hidden="false" customHeight="false" outlineLevel="0" collapsed="false">
      <c r="A22" s="44" t="str">
        <f aca="false">IFERROR(INDEX(Registru!$A$1:$A$107,SMALL(Registru!$AB$5:$AB$107,15)),"")</f>
        <v/>
      </c>
      <c r="B22" s="13" t="str">
        <f aca="false">IFERROR(INDEX(Registru!$D$1:$D$107,SMALL(Registru!$AB$5:$AB$107,15)),"")</f>
        <v/>
      </c>
      <c r="C22" s="44" t="str">
        <f aca="false">IFERROR(INDEX(Registru!$I$1:$I$107,SMALL(Registru!$AB$5:$AB$107,15)),"")</f>
        <v/>
      </c>
      <c r="D22" s="63" t="str">
        <f aca="false">IFERROR(INDEX(Registru!$M$1:$M$107,SMALL(Registru!$AB$5:$AB$107,15)),"")</f>
        <v/>
      </c>
      <c r="E22" s="63" t="str">
        <f aca="false">IFERROR(INDEX(Registru!$O$1:$O$107,SMALL(Registru!$AB$5:$AB$107,15)),"")</f>
        <v/>
      </c>
      <c r="F22" s="44" t="str">
        <f aca="false">IFERROR(INDEX(Registru!$P$1:$P$107,SMALL(Registru!$AB$5:$AB$107,15)),"")</f>
        <v/>
      </c>
      <c r="G22" s="44" t="str">
        <f aca="false">IFERROR(INDEX(Registru!$Z$1:$Z$107,SMALL(Registru!$AB$5:$AB$107,15)),"")</f>
        <v/>
      </c>
      <c r="H22" s="44" t="str">
        <f aca="false">IFERROR(INDEX(Registru!$AA$1:$AA$107,SMALL(Registru!$AB$5:$AB$107,15)),"")</f>
        <v/>
      </c>
      <c r="I22" s="17"/>
    </row>
    <row r="23" customFormat="false" ht="15" hidden="false" customHeight="false" outlineLevel="0" collapsed="false">
      <c r="A23" s="44" t="str">
        <f aca="false">IFERROR(INDEX(Registru!$A$1:$A$107,SMALL(Registru!$AB$5:$AB$107,16)),"")</f>
        <v/>
      </c>
      <c r="B23" s="13" t="str">
        <f aca="false">IFERROR(INDEX(Registru!$D$1:$D$107,SMALL(Registru!$AB$5:$AB$107,16)),"")</f>
        <v/>
      </c>
      <c r="C23" s="44" t="str">
        <f aca="false">IFERROR(INDEX(Registru!$I$1:$I$107,SMALL(Registru!$AB$5:$AB$107,16)),"")</f>
        <v/>
      </c>
      <c r="D23" s="63" t="str">
        <f aca="false">IFERROR(INDEX(Registru!$M$1:$M$107,SMALL(Registru!$AB$5:$AB$107,16)),"")</f>
        <v/>
      </c>
      <c r="E23" s="63" t="str">
        <f aca="false">IFERROR(INDEX(Registru!$O$1:$O$107,SMALL(Registru!$AB$5:$AB$107,16)),"")</f>
        <v/>
      </c>
      <c r="F23" s="44" t="str">
        <f aca="false">IFERROR(INDEX(Registru!$P$1:$P$107,SMALL(Registru!$AB$5:$AB$107,16)),"")</f>
        <v/>
      </c>
      <c r="G23" s="44" t="str">
        <f aca="false">IFERROR(INDEX(Registru!$Z$1:$Z$107,SMALL(Registru!$AB$5:$AB$107,16)),"")</f>
        <v/>
      </c>
      <c r="H23" s="44" t="str">
        <f aca="false">IFERROR(INDEX(Registru!$AA$1:$AA$107,SMALL(Registru!$AB$5:$AB$107,16)),"")</f>
        <v/>
      </c>
      <c r="I23" s="17"/>
    </row>
    <row r="24" customFormat="false" ht="15" hidden="false" customHeight="false" outlineLevel="0" collapsed="false">
      <c r="A24" s="44" t="str">
        <f aca="false">IFERROR(INDEX(Registru!$A$1:$A$107,SMALL(Registru!$AB$5:$AB$107,17)),"")</f>
        <v/>
      </c>
      <c r="B24" s="13" t="str">
        <f aca="false">IFERROR(INDEX(Registru!$D$1:$D$107,SMALL(Registru!$AB$5:$AB$107,17)),"")</f>
        <v/>
      </c>
      <c r="C24" s="44" t="str">
        <f aca="false">IFERROR(INDEX(Registru!$I$1:$I$107,SMALL(Registru!$AB$5:$AB$107,17)),"")</f>
        <v/>
      </c>
      <c r="D24" s="63" t="str">
        <f aca="false">IFERROR(INDEX(Registru!$M$1:$M$107,SMALL(Registru!$AB$5:$AB$107,17)),"")</f>
        <v/>
      </c>
      <c r="E24" s="63" t="str">
        <f aca="false">IFERROR(INDEX(Registru!$O$1:$O$107,SMALL(Registru!$AB$5:$AB$107,17)),"")</f>
        <v/>
      </c>
      <c r="F24" s="44" t="str">
        <f aca="false">IFERROR(INDEX(Registru!$P$1:$P$107,SMALL(Registru!$AB$5:$AB$107,17)),"")</f>
        <v/>
      </c>
      <c r="G24" s="44" t="str">
        <f aca="false">IFERROR(INDEX(Registru!$Z$1:$Z$107,SMALL(Registru!$AB$5:$AB$107,17)),"")</f>
        <v/>
      </c>
      <c r="H24" s="44" t="str">
        <f aca="false">IFERROR(INDEX(Registru!$AA$1:$AA$107,SMALL(Registru!$AB$5:$AB$107,17)),"")</f>
        <v/>
      </c>
      <c r="I24" s="17"/>
    </row>
    <row r="25" customFormat="false" ht="15" hidden="false" customHeight="false" outlineLevel="0" collapsed="false">
      <c r="A25" s="44" t="str">
        <f aca="false">IFERROR(INDEX(Registru!$A$1:$A$107,SMALL(Registru!$AB$5:$AB$107,18)),"")</f>
        <v/>
      </c>
      <c r="B25" s="13" t="str">
        <f aca="false">IFERROR(INDEX(Registru!$D$1:$D$107,SMALL(Registru!$AB$5:$AB$107,18)),"")</f>
        <v/>
      </c>
      <c r="C25" s="44" t="str">
        <f aca="false">IFERROR(INDEX(Registru!$I$1:$I$107,SMALL(Registru!$AB$5:$AB$107,18)),"")</f>
        <v/>
      </c>
      <c r="D25" s="63" t="str">
        <f aca="false">IFERROR(INDEX(Registru!$M$1:$M$107,SMALL(Registru!$AB$5:$AB$107,18)),"")</f>
        <v/>
      </c>
      <c r="E25" s="63" t="str">
        <f aca="false">IFERROR(INDEX(Registru!$O$1:$O$107,SMALL(Registru!$AB$5:$AB$107,18)),"")</f>
        <v/>
      </c>
      <c r="F25" s="44" t="str">
        <f aca="false">IFERROR(INDEX(Registru!$P$1:$P$107,SMALL(Registru!$AB$5:$AB$107,18)),"")</f>
        <v/>
      </c>
      <c r="G25" s="44" t="str">
        <f aca="false">IFERROR(INDEX(Registru!$Z$1:$Z$107,SMALL(Registru!$AB$5:$AB$107,18)),"")</f>
        <v/>
      </c>
      <c r="H25" s="44" t="str">
        <f aca="false">IFERROR(INDEX(Registru!$AA$1:$AA$107,SMALL(Registru!$AB$5:$AB$107,18)),"")</f>
        <v/>
      </c>
      <c r="I25" s="17"/>
    </row>
    <row r="26" customFormat="false" ht="15" hidden="false" customHeight="false" outlineLevel="0" collapsed="false">
      <c r="A26" s="44" t="str">
        <f aca="false">IFERROR(INDEX(Registru!$A$1:$A$107,SMALL(Registru!$AB$5:$AB$107,19)),"")</f>
        <v/>
      </c>
      <c r="B26" s="13" t="str">
        <f aca="false">IFERROR(INDEX(Registru!$D$1:$D$107,SMALL(Registru!$AB$5:$AB$107,19)),"")</f>
        <v/>
      </c>
      <c r="C26" s="44" t="str">
        <f aca="false">IFERROR(INDEX(Registru!$I$1:$I$107,SMALL(Registru!$AB$5:$AB$107,19)),"")</f>
        <v/>
      </c>
      <c r="D26" s="63" t="str">
        <f aca="false">IFERROR(INDEX(Registru!$M$1:$M$107,SMALL(Registru!$AB$5:$AB$107,19)),"")</f>
        <v/>
      </c>
      <c r="E26" s="63" t="str">
        <f aca="false">IFERROR(INDEX(Registru!$O$1:$O$107,SMALL(Registru!$AB$5:$AB$107,19)),"")</f>
        <v/>
      </c>
      <c r="F26" s="44" t="str">
        <f aca="false">IFERROR(INDEX(Registru!$P$1:$P$107,SMALL(Registru!$AB$5:$AB$107,19)),"")</f>
        <v/>
      </c>
      <c r="G26" s="44" t="str">
        <f aca="false">IFERROR(INDEX(Registru!$Z$1:$Z$107,SMALL(Registru!$AB$5:$AB$107,19)),"")</f>
        <v/>
      </c>
      <c r="H26" s="44" t="str">
        <f aca="false">IFERROR(INDEX(Registru!$AA$1:$AA$107,SMALL(Registru!$AB$5:$AB$107,19)),"")</f>
        <v/>
      </c>
      <c r="I26" s="17"/>
    </row>
    <row r="27" customFormat="false" ht="15" hidden="false" customHeight="false" outlineLevel="0" collapsed="false">
      <c r="A27" s="44" t="str">
        <f aca="false">IFERROR(INDEX(Registru!$A$1:$A$107,SMALL(Registru!$AB$5:$AB$107,20)),"")</f>
        <v/>
      </c>
      <c r="B27" s="13" t="str">
        <f aca="false">IFERROR(INDEX(Registru!$D$1:$D$107,SMALL(Registru!$AB$5:$AB$107,20)),"")</f>
        <v/>
      </c>
      <c r="C27" s="44" t="str">
        <f aca="false">IFERROR(INDEX(Registru!$I$1:$I$107,SMALL(Registru!$AB$5:$AB$107,20)),"")</f>
        <v/>
      </c>
      <c r="D27" s="63" t="str">
        <f aca="false">IFERROR(INDEX(Registru!$M$1:$M$107,SMALL(Registru!$AB$5:$AB$107,20)),"")</f>
        <v/>
      </c>
      <c r="E27" s="63" t="str">
        <f aca="false">IFERROR(INDEX(Registru!$O$1:$O$107,SMALL(Registru!$AB$5:$AB$107,20)),"")</f>
        <v/>
      </c>
      <c r="F27" s="44" t="str">
        <f aca="false">IFERROR(INDEX(Registru!$P$1:$P$107,SMALL(Registru!$AB$5:$AB$107,20)),"")</f>
        <v/>
      </c>
      <c r="G27" s="44" t="str">
        <f aca="false">IFERROR(INDEX(Registru!$Z$1:$Z$107,SMALL(Registru!$AB$5:$AB$107,20)),"")</f>
        <v/>
      </c>
      <c r="H27" s="44" t="str">
        <f aca="false">IFERROR(INDEX(Registru!$AA$1:$AA$107,SMALL(Registru!$AB$5:$AB$107,20)),"")</f>
        <v/>
      </c>
      <c r="I27" s="17"/>
    </row>
    <row r="28" customFormat="false" ht="15" hidden="false" customHeight="false" outlineLevel="0" collapsed="false">
      <c r="A28" s="44" t="str">
        <f aca="false">IFERROR(INDEX(Registru!$A$1:$A$107,SMALL(Registru!$AB$5:$AB$107,21)),"")</f>
        <v/>
      </c>
      <c r="B28" s="13" t="str">
        <f aca="false">IFERROR(INDEX(Registru!$D$1:$D$107,SMALL(Registru!$AB$5:$AB$107,21)),"")</f>
        <v/>
      </c>
      <c r="C28" s="44" t="str">
        <f aca="false">IFERROR(INDEX(Registru!$I$1:$I$107,SMALL(Registru!$AB$5:$AB$107,21)),"")</f>
        <v/>
      </c>
      <c r="D28" s="63" t="str">
        <f aca="false">IFERROR(INDEX(Registru!$M$1:$M$107,SMALL(Registru!$AB$5:$AB$107,21)),"")</f>
        <v/>
      </c>
      <c r="E28" s="63" t="str">
        <f aca="false">IFERROR(INDEX(Registru!$O$1:$O$107,SMALL(Registru!$AB$5:$AB$107,21)),"")</f>
        <v/>
      </c>
      <c r="F28" s="44" t="str">
        <f aca="false">IFERROR(INDEX(Registru!$P$1:$P$107,SMALL(Registru!$AB$5:$AB$107,21)),"")</f>
        <v/>
      </c>
      <c r="G28" s="44" t="str">
        <f aca="false">IFERROR(INDEX(Registru!$Z$1:$Z$107,SMALL(Registru!$AB$5:$AB$107,21)),"")</f>
        <v/>
      </c>
      <c r="H28" s="44" t="str">
        <f aca="false">IFERROR(INDEX(Registru!$AA$1:$AA$107,SMALL(Registru!$AB$5:$AB$107,21)),"")</f>
        <v/>
      </c>
      <c r="I28" s="17"/>
    </row>
    <row r="29" customFormat="false" ht="15" hidden="false" customHeight="false" outlineLevel="0" collapsed="false">
      <c r="A29" s="44" t="str">
        <f aca="false">IFERROR(INDEX(Registru!$A$1:$A$107,SMALL(Registru!$AB$5:$AB$107,22)),"")</f>
        <v/>
      </c>
      <c r="B29" s="13" t="str">
        <f aca="false">IFERROR(INDEX(Registru!$D$1:$D$107,SMALL(Registru!$AB$5:$AB$107,22)),"")</f>
        <v/>
      </c>
      <c r="C29" s="44" t="str">
        <f aca="false">IFERROR(INDEX(Registru!$I$1:$I$107,SMALL(Registru!$AB$5:$AB$107,22)),"")</f>
        <v/>
      </c>
      <c r="D29" s="63" t="str">
        <f aca="false">IFERROR(INDEX(Registru!$M$1:$M$107,SMALL(Registru!$AB$5:$AB$107,22)),"")</f>
        <v/>
      </c>
      <c r="E29" s="63" t="str">
        <f aca="false">IFERROR(INDEX(Registru!$O$1:$O$107,SMALL(Registru!$AB$5:$AB$107,22)),"")</f>
        <v/>
      </c>
      <c r="F29" s="44" t="str">
        <f aca="false">IFERROR(INDEX(Registru!$P$1:$P$107,SMALL(Registru!$AB$5:$AB$107,22)),"")</f>
        <v/>
      </c>
      <c r="G29" s="44" t="str">
        <f aca="false">IFERROR(INDEX(Registru!$Z$1:$Z$107,SMALL(Registru!$AB$5:$AB$107,22)),"")</f>
        <v/>
      </c>
      <c r="H29" s="44" t="str">
        <f aca="false">IFERROR(INDEX(Registru!$AA$1:$AA$107,SMALL(Registru!$AB$5:$AB$107,22)),"")</f>
        <v/>
      </c>
      <c r="I29" s="17"/>
    </row>
    <row r="30" customFormat="false" ht="15" hidden="false" customHeight="false" outlineLevel="0" collapsed="false">
      <c r="A30" s="44" t="str">
        <f aca="false">IFERROR(INDEX(Registru!$A$1:$A$107,SMALL(Registru!$AB$5:$AB$107,23)),"")</f>
        <v/>
      </c>
      <c r="B30" s="13" t="str">
        <f aca="false">IFERROR(INDEX(Registru!$D$1:$D$107,SMALL(Registru!$AB$5:$AB$107,23)),"")</f>
        <v/>
      </c>
      <c r="C30" s="44" t="str">
        <f aca="false">IFERROR(INDEX(Registru!$I$1:$I$107,SMALL(Registru!$AB$5:$AB$107,23)),"")</f>
        <v/>
      </c>
      <c r="D30" s="63" t="str">
        <f aca="false">IFERROR(INDEX(Registru!$M$1:$M$107,SMALL(Registru!$AB$5:$AB$107,23)),"")</f>
        <v/>
      </c>
      <c r="E30" s="63" t="str">
        <f aca="false">IFERROR(INDEX(Registru!$O$1:$O$107,SMALL(Registru!$AB$5:$AB$107,23)),"")</f>
        <v/>
      </c>
      <c r="F30" s="44" t="str">
        <f aca="false">IFERROR(INDEX(Registru!$P$1:$P$107,SMALL(Registru!$AB$5:$AB$107,23)),"")</f>
        <v/>
      </c>
      <c r="G30" s="44" t="str">
        <f aca="false">IFERROR(INDEX(Registru!$Z$1:$Z$107,SMALL(Registru!$AB$5:$AB$107,23)),"")</f>
        <v/>
      </c>
      <c r="H30" s="44" t="str">
        <f aca="false">IFERROR(INDEX(Registru!$AA$1:$AA$107,SMALL(Registru!$AB$5:$AB$107,23)),"")</f>
        <v/>
      </c>
      <c r="I30" s="17"/>
    </row>
    <row r="31" customFormat="false" ht="15" hidden="false" customHeight="false" outlineLevel="0" collapsed="false">
      <c r="A31" s="44" t="str">
        <f aca="false">IFERROR(INDEX(Registru!$A$1:$A$107,SMALL(Registru!$AB$5:$AB$107,24)),"")</f>
        <v/>
      </c>
      <c r="B31" s="13" t="str">
        <f aca="false">IFERROR(INDEX(Registru!$D$1:$D$107,SMALL(Registru!$AB$5:$AB$107,24)),"")</f>
        <v/>
      </c>
      <c r="C31" s="44" t="str">
        <f aca="false">IFERROR(INDEX(Registru!$I$1:$I$107,SMALL(Registru!$AB$5:$AB$107,24)),"")</f>
        <v/>
      </c>
      <c r="D31" s="63" t="str">
        <f aca="false">IFERROR(INDEX(Registru!$M$1:$M$107,SMALL(Registru!$AB$5:$AB$107,24)),"")</f>
        <v/>
      </c>
      <c r="E31" s="63" t="str">
        <f aca="false">IFERROR(INDEX(Registru!$O$1:$O$107,SMALL(Registru!$AB$5:$AB$107,24)),"")</f>
        <v/>
      </c>
      <c r="F31" s="44" t="str">
        <f aca="false">IFERROR(INDEX(Registru!$P$1:$P$107,SMALL(Registru!$AB$5:$AB$107,24)),"")</f>
        <v/>
      </c>
      <c r="G31" s="44" t="str">
        <f aca="false">IFERROR(INDEX(Registru!$Z$1:$Z$107,SMALL(Registru!$AB$5:$AB$107,24)),"")</f>
        <v/>
      </c>
      <c r="H31" s="44" t="str">
        <f aca="false">IFERROR(INDEX(Registru!$AA$1:$AA$107,SMALL(Registru!$AB$5:$AB$107,24)),"")</f>
        <v/>
      </c>
      <c r="I31" s="17"/>
    </row>
    <row r="32" customFormat="false" ht="15" hidden="false" customHeight="false" outlineLevel="0" collapsed="false">
      <c r="A32" s="44" t="str">
        <f aca="false">IFERROR(INDEX(Registru!$A$1:$A$107,SMALL(Registru!$AB$5:$AB$107,25)),"")</f>
        <v/>
      </c>
      <c r="B32" s="13" t="str">
        <f aca="false">IFERROR(INDEX(Registru!$D$1:$D$107,SMALL(Registru!$AB$5:$AB$107,25)),"")</f>
        <v/>
      </c>
      <c r="C32" s="44" t="str">
        <f aca="false">IFERROR(INDEX(Registru!$I$1:$I$107,SMALL(Registru!$AB$5:$AB$107,25)),"")</f>
        <v/>
      </c>
      <c r="D32" s="63" t="str">
        <f aca="false">IFERROR(INDEX(Registru!$M$1:$M$107,SMALL(Registru!$AB$5:$AB$107,25)),"")</f>
        <v/>
      </c>
      <c r="E32" s="63" t="str">
        <f aca="false">IFERROR(INDEX(Registru!$O$1:$O$107,SMALL(Registru!$AB$5:$AB$107,25)),"")</f>
        <v/>
      </c>
      <c r="F32" s="44" t="str">
        <f aca="false">IFERROR(INDEX(Registru!$P$1:$P$107,SMALL(Registru!$AB$5:$AB$107,25)),"")</f>
        <v/>
      </c>
      <c r="G32" s="44" t="str">
        <f aca="false">IFERROR(INDEX(Registru!$Z$1:$Z$107,SMALL(Registru!$AB$5:$AB$107,25)),"")</f>
        <v/>
      </c>
      <c r="H32" s="44" t="str">
        <f aca="false">IFERROR(INDEX(Registru!$AA$1:$AA$107,SMALL(Registru!$AB$5:$AB$107,25)),"")</f>
        <v/>
      </c>
      <c r="I32" s="17"/>
    </row>
    <row r="33" customFormat="false" ht="15" hidden="false" customHeight="false" outlineLevel="0" collapsed="false">
      <c r="A33" s="44" t="str">
        <f aca="false">IFERROR(INDEX(Registru!$A$1:$A$107,SMALL(Registru!$AB$5:$AB$107,26)),"")</f>
        <v/>
      </c>
      <c r="B33" s="13" t="str">
        <f aca="false">IFERROR(INDEX(Registru!$D$1:$D$107,SMALL(Registru!$AB$5:$AB$107,26)),"")</f>
        <v/>
      </c>
      <c r="C33" s="44" t="str">
        <f aca="false">IFERROR(INDEX(Registru!$I$1:$I$107,SMALL(Registru!$AB$5:$AB$107,26)),"")</f>
        <v/>
      </c>
      <c r="D33" s="63" t="str">
        <f aca="false">IFERROR(INDEX(Registru!$M$1:$M$107,SMALL(Registru!$AB$5:$AB$107,26)),"")</f>
        <v/>
      </c>
      <c r="E33" s="63" t="str">
        <f aca="false">IFERROR(INDEX(Registru!$O$1:$O$107,SMALL(Registru!$AB$5:$AB$107,26)),"")</f>
        <v/>
      </c>
      <c r="F33" s="44" t="str">
        <f aca="false">IFERROR(INDEX(Registru!$P$1:$P$107,SMALL(Registru!$AB$5:$AB$107,26)),"")</f>
        <v/>
      </c>
      <c r="G33" s="44" t="str">
        <f aca="false">IFERROR(INDEX(Registru!$Z$1:$Z$107,SMALL(Registru!$AB$5:$AB$107,26)),"")</f>
        <v/>
      </c>
      <c r="H33" s="44" t="str">
        <f aca="false">IFERROR(INDEX(Registru!$AA$1:$AA$107,SMALL(Registru!$AB$5:$AB$107,26)),"")</f>
        <v/>
      </c>
      <c r="I33" s="17"/>
    </row>
    <row r="34" customFormat="false" ht="15" hidden="false" customHeight="false" outlineLevel="0" collapsed="false">
      <c r="A34" s="44" t="str">
        <f aca="false">IFERROR(INDEX(Registru!$A$1:$A$107,SMALL(Registru!$AB$5:$AB$107,27)),"")</f>
        <v/>
      </c>
      <c r="B34" s="13" t="str">
        <f aca="false">IFERROR(INDEX(Registru!$D$1:$D$107,SMALL(Registru!$AB$5:$AB$107,27)),"")</f>
        <v/>
      </c>
      <c r="C34" s="44" t="str">
        <f aca="false">IFERROR(INDEX(Registru!$I$1:$I$107,SMALL(Registru!$AB$5:$AB$107,27)),"")</f>
        <v/>
      </c>
      <c r="D34" s="63" t="str">
        <f aca="false">IFERROR(INDEX(Registru!$M$1:$M$107,SMALL(Registru!$AB$5:$AB$107,27)),"")</f>
        <v/>
      </c>
      <c r="E34" s="63" t="str">
        <f aca="false">IFERROR(INDEX(Registru!$O$1:$O$107,SMALL(Registru!$AB$5:$AB$107,27)),"")</f>
        <v/>
      </c>
      <c r="F34" s="44" t="str">
        <f aca="false">IFERROR(INDEX(Registru!$P$1:$P$107,SMALL(Registru!$AB$5:$AB$107,27)),"")</f>
        <v/>
      </c>
      <c r="G34" s="44" t="str">
        <f aca="false">IFERROR(INDEX(Registru!$Z$1:$Z$107,SMALL(Registru!$AB$5:$AB$107,27)),"")</f>
        <v/>
      </c>
      <c r="H34" s="44" t="str">
        <f aca="false">IFERROR(INDEX(Registru!$AA$1:$AA$107,SMALL(Registru!$AB$5:$AB$107,27)),"")</f>
        <v/>
      </c>
      <c r="I34" s="17"/>
    </row>
    <row r="35" customFormat="false" ht="15" hidden="false" customHeight="false" outlineLevel="0" collapsed="false">
      <c r="A35" s="44" t="str">
        <f aca="false">IFERROR(INDEX(Registru!$A$1:$A$107,SMALL(Registru!$AB$5:$AB$107,28)),"")</f>
        <v/>
      </c>
      <c r="B35" s="13" t="str">
        <f aca="false">IFERROR(INDEX(Registru!$D$1:$D$107,SMALL(Registru!$AB$5:$AB$107,28)),"")</f>
        <v/>
      </c>
      <c r="C35" s="44" t="str">
        <f aca="false">IFERROR(INDEX(Registru!$I$1:$I$107,SMALL(Registru!$AB$5:$AB$107,28)),"")</f>
        <v/>
      </c>
      <c r="D35" s="63" t="str">
        <f aca="false">IFERROR(INDEX(Registru!$M$1:$M$107,SMALL(Registru!$AB$5:$AB$107,28)),"")</f>
        <v/>
      </c>
      <c r="E35" s="63" t="str">
        <f aca="false">IFERROR(INDEX(Registru!$O$1:$O$107,SMALL(Registru!$AB$5:$AB$107,28)),"")</f>
        <v/>
      </c>
      <c r="F35" s="44" t="str">
        <f aca="false">IFERROR(INDEX(Registru!$P$1:$P$107,SMALL(Registru!$AB$5:$AB$107,28)),"")</f>
        <v/>
      </c>
      <c r="G35" s="44" t="str">
        <f aca="false">IFERROR(INDEX(Registru!$Z$1:$Z$107,SMALL(Registru!$AB$5:$AB$107,28)),"")</f>
        <v/>
      </c>
      <c r="H35" s="44" t="str">
        <f aca="false">IFERROR(INDEX(Registru!$AA$1:$AA$107,SMALL(Registru!$AB$5:$AB$107,28)),"")</f>
        <v/>
      </c>
      <c r="I35" s="17"/>
    </row>
    <row r="36" customFormat="false" ht="15" hidden="false" customHeight="false" outlineLevel="0" collapsed="false">
      <c r="A36" s="44" t="str">
        <f aca="false">IFERROR(INDEX(Registru!$A$1:$A$107,SMALL(Registru!$AB$5:$AB$107,29)),"")</f>
        <v/>
      </c>
      <c r="B36" s="13" t="str">
        <f aca="false">IFERROR(INDEX(Registru!$D$1:$D$107,SMALL(Registru!$AB$5:$AB$107,29)),"")</f>
        <v/>
      </c>
      <c r="C36" s="44" t="str">
        <f aca="false">IFERROR(INDEX(Registru!$I$1:$I$107,SMALL(Registru!$AB$5:$AB$107,29)),"")</f>
        <v/>
      </c>
      <c r="D36" s="63" t="str">
        <f aca="false">IFERROR(INDEX(Registru!$M$1:$M$107,SMALL(Registru!$AB$5:$AB$107,29)),"")</f>
        <v/>
      </c>
      <c r="E36" s="63" t="str">
        <f aca="false">IFERROR(INDEX(Registru!$O$1:$O$107,SMALL(Registru!$AB$5:$AB$107,29)),"")</f>
        <v/>
      </c>
      <c r="F36" s="44" t="str">
        <f aca="false">IFERROR(INDEX(Registru!$P$1:$P$107,SMALL(Registru!$AB$5:$AB$107,29)),"")</f>
        <v/>
      </c>
      <c r="G36" s="44" t="str">
        <f aca="false">IFERROR(INDEX(Registru!$Z$1:$Z$107,SMALL(Registru!$AB$5:$AB$107,29)),"")</f>
        <v/>
      </c>
      <c r="H36" s="44" t="str">
        <f aca="false">IFERROR(INDEX(Registru!$AA$1:$AA$107,SMALL(Registru!$AB$5:$AB$107,29)),"")</f>
        <v/>
      </c>
      <c r="I36" s="17"/>
    </row>
    <row r="37" customFormat="false" ht="15" hidden="false" customHeight="false" outlineLevel="0" collapsed="false">
      <c r="A37" s="44" t="str">
        <f aca="false">IFERROR(INDEX(Registru!$A$1:$A$107,SMALL(Registru!$AB$5:$AB$107,30)),"")</f>
        <v/>
      </c>
      <c r="B37" s="13" t="str">
        <f aca="false">IFERROR(INDEX(Registru!$D$1:$D$107,SMALL(Registru!$AB$5:$AB$107,30)),"")</f>
        <v/>
      </c>
      <c r="C37" s="44" t="str">
        <f aca="false">IFERROR(INDEX(Registru!$I$1:$I$107,SMALL(Registru!$AB$5:$AB$107,30)),"")</f>
        <v/>
      </c>
      <c r="D37" s="63" t="str">
        <f aca="false">IFERROR(INDEX(Registru!$M$1:$M$107,SMALL(Registru!$AB$5:$AB$107,30)),"")</f>
        <v/>
      </c>
      <c r="E37" s="63" t="str">
        <f aca="false">IFERROR(INDEX(Registru!$O$1:$O$107,SMALL(Registru!$AB$5:$AB$107,30)),"")</f>
        <v/>
      </c>
      <c r="F37" s="44" t="str">
        <f aca="false">IFERROR(INDEX(Registru!$P$1:$P$107,SMALL(Registru!$AB$5:$AB$107,30)),"")</f>
        <v/>
      </c>
      <c r="G37" s="44" t="str">
        <f aca="false">IFERROR(INDEX(Registru!$Z$1:$Z$107,SMALL(Registru!$AB$5:$AB$107,30)),"")</f>
        <v/>
      </c>
      <c r="H37" s="44" t="str">
        <f aca="false">IFERROR(INDEX(Registru!$AA$1:$AA$107,SMALL(Registru!$AB$5:$AB$107,30)),"")</f>
        <v/>
      </c>
      <c r="I37" s="17"/>
    </row>
    <row r="38" customFormat="false" ht="15" hidden="false" customHeight="false" outlineLevel="0" collapsed="false">
      <c r="A38" s="44" t="str">
        <f aca="false">IFERROR(INDEX(Registru!$A$1:$A$107,SMALL(Registru!$AB$5:$AB$107,31)),"")</f>
        <v/>
      </c>
      <c r="B38" s="13" t="str">
        <f aca="false">IFERROR(INDEX(Registru!$D$1:$D$107,SMALL(Registru!$AB$5:$AB$107,31)),"")</f>
        <v/>
      </c>
      <c r="C38" s="44" t="str">
        <f aca="false">IFERROR(INDEX(Registru!$I$1:$I$107,SMALL(Registru!$AB$5:$AB$107,31)),"")</f>
        <v/>
      </c>
      <c r="D38" s="63" t="str">
        <f aca="false">IFERROR(INDEX(Registru!$M$1:$M$107,SMALL(Registru!$AB$5:$AB$107,31)),"")</f>
        <v/>
      </c>
      <c r="E38" s="63" t="str">
        <f aca="false">IFERROR(INDEX(Registru!$O$1:$O$107,SMALL(Registru!$AB$5:$AB$107,31)),"")</f>
        <v/>
      </c>
      <c r="F38" s="44" t="str">
        <f aca="false">IFERROR(INDEX(Registru!$P$1:$P$107,SMALL(Registru!$AB$5:$AB$107,31)),"")</f>
        <v/>
      </c>
      <c r="G38" s="44" t="str">
        <f aca="false">IFERROR(INDEX(Registru!$Z$1:$Z$107,SMALL(Registru!$AB$5:$AB$107,31)),"")</f>
        <v/>
      </c>
      <c r="H38" s="44" t="str">
        <f aca="false">IFERROR(INDEX(Registru!$AA$1:$AA$107,SMALL(Registru!$AB$5:$AB$107,31)),"")</f>
        <v/>
      </c>
      <c r="I38" s="17"/>
    </row>
    <row r="39" customFormat="false" ht="15" hidden="false" customHeight="false" outlineLevel="0" collapsed="false">
      <c r="A39" s="44" t="str">
        <f aca="false">IFERROR(INDEX(Registru!$A$1:$A$107,SMALL(Registru!$AB$5:$AB$107,32)),"")</f>
        <v/>
      </c>
      <c r="B39" s="13" t="str">
        <f aca="false">IFERROR(INDEX(Registru!$D$1:$D$107,SMALL(Registru!$AB$5:$AB$107,32)),"")</f>
        <v/>
      </c>
      <c r="C39" s="44" t="str">
        <f aca="false">IFERROR(INDEX(Registru!$I$1:$I$107,SMALL(Registru!$AB$5:$AB$107,32)),"")</f>
        <v/>
      </c>
      <c r="D39" s="63" t="str">
        <f aca="false">IFERROR(INDEX(Registru!$M$1:$M$107,SMALL(Registru!$AB$5:$AB$107,32)),"")</f>
        <v/>
      </c>
      <c r="E39" s="63" t="str">
        <f aca="false">IFERROR(INDEX(Registru!$O$1:$O$107,SMALL(Registru!$AB$5:$AB$107,32)),"")</f>
        <v/>
      </c>
      <c r="F39" s="44" t="str">
        <f aca="false">IFERROR(INDEX(Registru!$P$1:$P$107,SMALL(Registru!$AB$5:$AB$107,32)),"")</f>
        <v/>
      </c>
      <c r="G39" s="44" t="str">
        <f aca="false">IFERROR(INDEX(Registru!$Z$1:$Z$107,SMALL(Registru!$AB$5:$AB$107,32)),"")</f>
        <v/>
      </c>
      <c r="H39" s="44" t="str">
        <f aca="false">IFERROR(INDEX(Registru!$AA$1:$AA$107,SMALL(Registru!$AB$5:$AB$107,32)),"")</f>
        <v/>
      </c>
      <c r="I39" s="17"/>
    </row>
    <row r="40" customFormat="false" ht="15" hidden="false" customHeight="false" outlineLevel="0" collapsed="false">
      <c r="A40" s="44" t="str">
        <f aca="false">IFERROR(INDEX(Registru!$A$1:$A$107,SMALL(Registru!$AB$5:$AB$107,33)),"")</f>
        <v/>
      </c>
      <c r="B40" s="13" t="str">
        <f aca="false">IFERROR(INDEX(Registru!$D$1:$D$107,SMALL(Registru!$AB$5:$AB$107,33)),"")</f>
        <v/>
      </c>
      <c r="C40" s="44" t="str">
        <f aca="false">IFERROR(INDEX(Registru!$I$1:$I$107,SMALL(Registru!$AB$5:$AB$107,33)),"")</f>
        <v/>
      </c>
      <c r="D40" s="63" t="str">
        <f aca="false">IFERROR(INDEX(Registru!$M$1:$M$107,SMALL(Registru!$AB$5:$AB$107,33)),"")</f>
        <v/>
      </c>
      <c r="E40" s="63" t="str">
        <f aca="false">IFERROR(INDEX(Registru!$O$1:$O$107,SMALL(Registru!$AB$5:$AB$107,33)),"")</f>
        <v/>
      </c>
      <c r="F40" s="44" t="str">
        <f aca="false">IFERROR(INDEX(Registru!$P$1:$P$107,SMALL(Registru!$AB$5:$AB$107,33)),"")</f>
        <v/>
      </c>
      <c r="G40" s="44" t="str">
        <f aca="false">IFERROR(INDEX(Registru!$Z$1:$Z$107,SMALL(Registru!$AB$5:$AB$107,33)),"")</f>
        <v/>
      </c>
      <c r="H40" s="44" t="str">
        <f aca="false">IFERROR(INDEX(Registru!$AA$1:$AA$107,SMALL(Registru!$AB$5:$AB$107,33)),"")</f>
        <v/>
      </c>
      <c r="I40" s="17"/>
    </row>
    <row r="41" customFormat="false" ht="15" hidden="false" customHeight="false" outlineLevel="0" collapsed="false">
      <c r="A41" s="44" t="str">
        <f aca="false">IFERROR(INDEX(Registru!$A$1:$A$107,SMALL(Registru!$AB$5:$AB$107,34)),"")</f>
        <v/>
      </c>
      <c r="B41" s="13" t="str">
        <f aca="false">IFERROR(INDEX(Registru!$D$1:$D$107,SMALL(Registru!$AB$5:$AB$107,34)),"")</f>
        <v/>
      </c>
      <c r="C41" s="44" t="str">
        <f aca="false">IFERROR(INDEX(Registru!$I$1:$I$107,SMALL(Registru!$AB$5:$AB$107,34)),"")</f>
        <v/>
      </c>
      <c r="D41" s="63" t="str">
        <f aca="false">IFERROR(INDEX(Registru!$M$1:$M$107,SMALL(Registru!$AB$5:$AB$107,34)),"")</f>
        <v/>
      </c>
      <c r="E41" s="63" t="str">
        <f aca="false">IFERROR(INDEX(Registru!$O$1:$O$107,SMALL(Registru!$AB$5:$AB$107,34)),"")</f>
        <v/>
      </c>
      <c r="F41" s="44" t="str">
        <f aca="false">IFERROR(INDEX(Registru!$P$1:$P$107,SMALL(Registru!$AB$5:$AB$107,34)),"")</f>
        <v/>
      </c>
      <c r="G41" s="44" t="str">
        <f aca="false">IFERROR(INDEX(Registru!$Z$1:$Z$107,SMALL(Registru!$AB$5:$AB$107,34)),"")</f>
        <v/>
      </c>
      <c r="H41" s="44" t="str">
        <f aca="false">IFERROR(INDEX(Registru!$AA$1:$AA$107,SMALL(Registru!$AB$5:$AB$107,34)),"")</f>
        <v/>
      </c>
      <c r="I41" s="17"/>
    </row>
    <row r="42" customFormat="false" ht="15" hidden="false" customHeight="false" outlineLevel="0" collapsed="false">
      <c r="A42" s="44" t="str">
        <f aca="false">IFERROR(INDEX(Registru!$A$1:$A$107,SMALL(Registru!$AB$5:$AB$107,35)),"")</f>
        <v/>
      </c>
      <c r="B42" s="13" t="str">
        <f aca="false">IFERROR(INDEX(Registru!$D$1:$D$107,SMALL(Registru!$AB$5:$AB$107,35)),"")</f>
        <v/>
      </c>
      <c r="C42" s="44" t="str">
        <f aca="false">IFERROR(INDEX(Registru!$I$1:$I$107,SMALL(Registru!$AB$5:$AB$107,35)),"")</f>
        <v/>
      </c>
      <c r="D42" s="63" t="str">
        <f aca="false">IFERROR(INDEX(Registru!$M$1:$M$107,SMALL(Registru!$AB$5:$AB$107,35)),"")</f>
        <v/>
      </c>
      <c r="E42" s="63" t="str">
        <f aca="false">IFERROR(INDEX(Registru!$O$1:$O$107,SMALL(Registru!$AB$5:$AB$107,35)),"")</f>
        <v/>
      </c>
      <c r="F42" s="44" t="str">
        <f aca="false">IFERROR(INDEX(Registru!$P$1:$P$107,SMALL(Registru!$AB$5:$AB$107,35)),"")</f>
        <v/>
      </c>
      <c r="G42" s="44" t="str">
        <f aca="false">IFERROR(INDEX(Registru!$Z$1:$Z$107,SMALL(Registru!$AB$5:$AB$107,35)),"")</f>
        <v/>
      </c>
      <c r="H42" s="44" t="str">
        <f aca="false">IFERROR(INDEX(Registru!$AA$1:$AA$107,SMALL(Registru!$AB$5:$AB$107,35)),"")</f>
        <v/>
      </c>
      <c r="I42" s="17"/>
    </row>
    <row r="43" customFormat="false" ht="15" hidden="false" customHeight="false" outlineLevel="0" collapsed="false">
      <c r="A43" s="44" t="str">
        <f aca="false">IFERROR(INDEX(Registru!$A$1:$A$107,SMALL(Registru!$AB$5:$AB$107,36)),"")</f>
        <v/>
      </c>
      <c r="B43" s="13" t="str">
        <f aca="false">IFERROR(INDEX(Registru!$D$1:$D$107,SMALL(Registru!$AB$5:$AB$107,36)),"")</f>
        <v/>
      </c>
      <c r="C43" s="44" t="str">
        <f aca="false">IFERROR(INDEX(Registru!$I$1:$I$107,SMALL(Registru!$AB$5:$AB$107,36)),"")</f>
        <v/>
      </c>
      <c r="D43" s="63" t="str">
        <f aca="false">IFERROR(INDEX(Registru!$M$1:$M$107,SMALL(Registru!$AB$5:$AB$107,36)),"")</f>
        <v/>
      </c>
      <c r="E43" s="63" t="str">
        <f aca="false">IFERROR(INDEX(Registru!$O$1:$O$107,SMALL(Registru!$AB$5:$AB$107,36)),"")</f>
        <v/>
      </c>
      <c r="F43" s="44" t="str">
        <f aca="false">IFERROR(INDEX(Registru!$P$1:$P$107,SMALL(Registru!$AB$5:$AB$107,36)),"")</f>
        <v/>
      </c>
      <c r="G43" s="44" t="str">
        <f aca="false">IFERROR(INDEX(Registru!$Z$1:$Z$107,SMALL(Registru!$AB$5:$AB$107,36)),"")</f>
        <v/>
      </c>
      <c r="H43" s="44" t="str">
        <f aca="false">IFERROR(INDEX(Registru!$AA$1:$AA$107,SMALL(Registru!$AB$5:$AB$107,36)),"")</f>
        <v/>
      </c>
      <c r="I43" s="17"/>
    </row>
    <row r="44" customFormat="false" ht="15" hidden="false" customHeight="false" outlineLevel="0" collapsed="false">
      <c r="A44" s="44" t="str">
        <f aca="false">IFERROR(INDEX(Registru!$A$1:$A$107,SMALL(Registru!$AB$5:$AB$107,37)),"")</f>
        <v/>
      </c>
      <c r="B44" s="13" t="str">
        <f aca="false">IFERROR(INDEX(Registru!$D$1:$D$107,SMALL(Registru!$AB$5:$AB$107,37)),"")</f>
        <v/>
      </c>
      <c r="C44" s="44" t="str">
        <f aca="false">IFERROR(INDEX(Registru!$I$1:$I$107,SMALL(Registru!$AB$5:$AB$107,37)),"")</f>
        <v/>
      </c>
      <c r="D44" s="63" t="str">
        <f aca="false">IFERROR(INDEX(Registru!$M$1:$M$107,SMALL(Registru!$AB$5:$AB$107,37)),"")</f>
        <v/>
      </c>
      <c r="E44" s="63" t="str">
        <f aca="false">IFERROR(INDEX(Registru!$O$1:$O$107,SMALL(Registru!$AB$5:$AB$107,37)),"")</f>
        <v/>
      </c>
      <c r="F44" s="44" t="str">
        <f aca="false">IFERROR(INDEX(Registru!$P$1:$P$107,SMALL(Registru!$AB$5:$AB$107,37)),"")</f>
        <v/>
      </c>
      <c r="G44" s="44" t="str">
        <f aca="false">IFERROR(INDEX(Registru!$Z$1:$Z$107,SMALL(Registru!$AB$5:$AB$107,37)),"")</f>
        <v/>
      </c>
      <c r="H44" s="44" t="str">
        <f aca="false">IFERROR(INDEX(Registru!$AA$1:$AA$107,SMALL(Registru!$AB$5:$AB$107,37)),"")</f>
        <v/>
      </c>
      <c r="I44" s="17"/>
    </row>
    <row r="45" customFormat="false" ht="15" hidden="false" customHeight="false" outlineLevel="0" collapsed="false">
      <c r="A45" s="44" t="str">
        <f aca="false">IFERROR(INDEX(Registru!$A$1:$A$107,SMALL(Registru!$AB$5:$AB$107,38)),"")</f>
        <v/>
      </c>
      <c r="B45" s="13" t="str">
        <f aca="false">IFERROR(INDEX(Registru!$D$1:$D$107,SMALL(Registru!$AB$5:$AB$107,38)),"")</f>
        <v/>
      </c>
      <c r="C45" s="44" t="str">
        <f aca="false">IFERROR(INDEX(Registru!$I$1:$I$107,SMALL(Registru!$AB$5:$AB$107,38)),"")</f>
        <v/>
      </c>
      <c r="D45" s="63" t="str">
        <f aca="false">IFERROR(INDEX(Registru!$M$1:$M$107,SMALL(Registru!$AB$5:$AB$107,38)),"")</f>
        <v/>
      </c>
      <c r="E45" s="63" t="str">
        <f aca="false">IFERROR(INDEX(Registru!$O$1:$O$107,SMALL(Registru!$AB$5:$AB$107,38)),"")</f>
        <v/>
      </c>
      <c r="F45" s="44" t="str">
        <f aca="false">IFERROR(INDEX(Registru!$P$1:$P$107,SMALL(Registru!$AB$5:$AB$107,38)),"")</f>
        <v/>
      </c>
      <c r="G45" s="44" t="str">
        <f aca="false">IFERROR(INDEX(Registru!$Z$1:$Z$107,SMALL(Registru!$AB$5:$AB$107,38)),"")</f>
        <v/>
      </c>
      <c r="H45" s="44" t="str">
        <f aca="false">IFERROR(INDEX(Registru!$AA$1:$AA$107,SMALL(Registru!$AB$5:$AB$107,38)),"")</f>
        <v/>
      </c>
      <c r="I45" s="17"/>
    </row>
    <row r="46" customFormat="false" ht="15" hidden="false" customHeight="false" outlineLevel="0" collapsed="false">
      <c r="A46" s="44" t="str">
        <f aca="false">IFERROR(INDEX(Registru!$A$1:$A$107,SMALL(Registru!$AB$5:$AB$107,39)),"")</f>
        <v/>
      </c>
      <c r="B46" s="13" t="str">
        <f aca="false">IFERROR(INDEX(Registru!$D$1:$D$107,SMALL(Registru!$AB$5:$AB$107,39)),"")</f>
        <v/>
      </c>
      <c r="C46" s="44" t="str">
        <f aca="false">IFERROR(INDEX(Registru!$I$1:$I$107,SMALL(Registru!$AB$5:$AB$107,39)),"")</f>
        <v/>
      </c>
      <c r="D46" s="63" t="str">
        <f aca="false">IFERROR(INDEX(Registru!$M$1:$M$107,SMALL(Registru!$AB$5:$AB$107,39)),"")</f>
        <v/>
      </c>
      <c r="E46" s="63" t="str">
        <f aca="false">IFERROR(INDEX(Registru!$O$1:$O$107,SMALL(Registru!$AB$5:$AB$107,39)),"")</f>
        <v/>
      </c>
      <c r="F46" s="44" t="str">
        <f aca="false">IFERROR(INDEX(Registru!$P$1:$P$107,SMALL(Registru!$AB$5:$AB$107,39)),"")</f>
        <v/>
      </c>
      <c r="G46" s="44" t="str">
        <f aca="false">IFERROR(INDEX(Registru!$Z$1:$Z$107,SMALL(Registru!$AB$5:$AB$107,39)),"")</f>
        <v/>
      </c>
      <c r="H46" s="44" t="str">
        <f aca="false">IFERROR(INDEX(Registru!$AA$1:$AA$107,SMALL(Registru!$AB$5:$AB$107,39)),"")</f>
        <v/>
      </c>
      <c r="I46" s="17"/>
    </row>
    <row r="47" customFormat="false" ht="15" hidden="false" customHeight="false" outlineLevel="0" collapsed="false">
      <c r="A47" s="44" t="str">
        <f aca="false">IFERROR(INDEX(Registru!$A$1:$A$107,SMALL(Registru!$AB$5:$AB$107,40)),"")</f>
        <v/>
      </c>
      <c r="B47" s="13" t="str">
        <f aca="false">IFERROR(INDEX(Registru!$D$1:$D$107,SMALL(Registru!$AB$5:$AB$107,40)),"")</f>
        <v/>
      </c>
      <c r="C47" s="44" t="str">
        <f aca="false">IFERROR(INDEX(Registru!$I$1:$I$107,SMALL(Registru!$AB$5:$AB$107,40)),"")</f>
        <v/>
      </c>
      <c r="D47" s="63" t="str">
        <f aca="false">IFERROR(INDEX(Registru!$M$1:$M$107,SMALL(Registru!$AB$5:$AB$107,40)),"")</f>
        <v/>
      </c>
      <c r="E47" s="63" t="str">
        <f aca="false">IFERROR(INDEX(Registru!$O$1:$O$107,SMALL(Registru!$AB$5:$AB$107,40)),"")</f>
        <v/>
      </c>
      <c r="F47" s="44" t="str">
        <f aca="false">IFERROR(INDEX(Registru!$P$1:$P$107,SMALL(Registru!$AB$5:$AB$107,40)),"")</f>
        <v/>
      </c>
      <c r="G47" s="44" t="str">
        <f aca="false">IFERROR(INDEX(Registru!$Z$1:$Z$107,SMALL(Registru!$AB$5:$AB$107,40)),"")</f>
        <v/>
      </c>
      <c r="H47" s="44" t="str">
        <f aca="false">IFERROR(INDEX(Registru!$AA$1:$AA$107,SMALL(Registru!$AB$5:$AB$107,40)),"")</f>
        <v/>
      </c>
      <c r="I47" s="17"/>
    </row>
    <row r="49" customFormat="false" ht="42" hidden="false" customHeight="true" outlineLevel="0" collapsed="false">
      <c r="A49" s="64" t="s">
        <v>675</v>
      </c>
      <c r="B49" s="64"/>
      <c r="C49" s="64"/>
      <c r="D49" s="64"/>
      <c r="E49" s="64"/>
      <c r="F49" s="64"/>
      <c r="G49" s="64"/>
      <c r="H49" s="64"/>
      <c r="I49" s="64"/>
    </row>
    <row r="51" customFormat="false" ht="15" hidden="false" customHeight="false" outlineLevel="0" collapsed="false">
      <c r="A51" s="24" t="s">
        <v>676</v>
      </c>
      <c r="B51" s="65" t="s">
        <v>677</v>
      </c>
      <c r="D51" s="65" t="s">
        <v>678</v>
      </c>
      <c r="F51" s="65" t="s">
        <v>679</v>
      </c>
    </row>
    <row r="54" customFormat="false" ht="15" hidden="false" customHeight="false" outlineLevel="0" collapsed="false">
      <c r="A54" s="24" t="s">
        <v>680</v>
      </c>
      <c r="B54" s="65" t="s">
        <v>677</v>
      </c>
      <c r="D54" s="65" t="s">
        <v>678</v>
      </c>
      <c r="F54" s="65" t="s">
        <v>679</v>
      </c>
    </row>
  </sheetData>
  <mergeCells count="1">
    <mergeCell ref="A49:I49"/>
  </mergeCells>
  <conditionalFormatting sqref="F8:F47">
    <cfRule type="expression" priority="2" aboveAverage="0" equalAverage="0" bottom="0" percent="0" rank="0" text="" dxfId="3">
      <formula>$F8="Realizat"</formula>
    </cfRule>
    <cfRule type="expression" priority="3" aboveAverage="0" equalAverage="0" bottom="0" percent="0" rank="0" text="" dxfId="4">
      <formula>$F8="Realizat cu întârziere"</formula>
    </cfRule>
    <cfRule type="expression" priority="4" aboveAverage="0" equalAverage="0" bottom="0" percent="0" rank="0" text="" dxfId="2">
      <formula>$F8="Întârziat"</formula>
    </cfRule>
    <cfRule type="expression" priority="5" aboveAverage="0" equalAverage="0" bottom="0" percent="0" rank="0" text="" dxfId="5">
      <formula>$F8="Risc de întârziere"</formula>
    </cfRule>
    <cfRule type="expression" priority="6" aboveAverage="0" equalAverage="0" bottom="0" percent="0" rank="0" text="" dxfId="6">
      <formula>$F8="Scadent ≤ 14 zile"</formula>
    </cfRule>
    <cfRule type="expression" priority="7" aboveAverage="0" equalAverage="0" bottom="0" percent="0" rank="0" text="" dxfId="7">
      <formula>$F8="În termen"</formula>
    </cfRule>
    <cfRule type="expression" priority="8" aboveAverage="0" equalAverage="0" bottom="0" percent="0" rank="0" text="" dxfId="8">
      <formula>$F8="La eveniment"</formula>
    </cfRule>
    <cfRule type="expression" priority="9" aboveAverage="0" equalAverage="0" bottom="0" percent="0" rank="0" text="" dxfId="9">
      <formula>$F8="Fără termen"</formula>
    </cfRule>
  </conditionalFormatting>
  <dataValidations count="1">
    <dataValidation allowBlank="false" errorStyle="stop" operator="between" showDropDown="false" showErrorMessage="false" showInputMessage="false" sqref="B3" type="list">
      <formula1>Liste!$A$2:$A$9</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E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1" width="40"/>
    <col collapsed="false" customWidth="true" hidden="false" outlineLevel="0" max="3" min="2" style="1" width="11"/>
    <col collapsed="false" customWidth="true" hidden="false" outlineLevel="0" max="83" min="4" style="1" width="2.6"/>
  </cols>
  <sheetData>
    <row r="1" customFormat="false" ht="16.15" hidden="false" customHeight="false" outlineLevel="0" collapsed="false">
      <c r="A1" s="5" t="s">
        <v>681</v>
      </c>
    </row>
    <row r="2" customFormat="false" ht="15" hidden="false" customHeight="false" outlineLevel="0" collapsed="false">
      <c r="A2" s="24" t="s">
        <v>682</v>
      </c>
      <c r="B2" s="62" t="str">
        <f aca="false">IF(ISNUMBER(Jaloane!G16),Jaloane!G16-WEEKDAY(Jaloane!G16,3),"")</f>
        <v/>
      </c>
    </row>
    <row r="4" customFormat="false" ht="37.5" hidden="false" customHeight="true" outlineLevel="0" collapsed="false">
      <c r="A4" s="29" t="s">
        <v>683</v>
      </c>
      <c r="B4" s="29" t="s">
        <v>684</v>
      </c>
      <c r="C4" s="29" t="s">
        <v>685</v>
      </c>
      <c r="D4" s="66" t="str">
        <f aca="false">IF(ISNUMBER($B$2),$B$2+7*0,"")</f>
        <v/>
      </c>
      <c r="E4" s="66" t="str">
        <f aca="false">IF(ISNUMBER($B$2),$B$2+7*1,"")</f>
        <v/>
      </c>
      <c r="F4" s="66" t="str">
        <f aca="false">IF(ISNUMBER($B$2),$B$2+7*2,"")</f>
        <v/>
      </c>
      <c r="G4" s="66" t="str">
        <f aca="false">IF(ISNUMBER($B$2),$B$2+7*3,"")</f>
        <v/>
      </c>
      <c r="H4" s="66" t="str">
        <f aca="false">IF(ISNUMBER($B$2),$B$2+7*4,"")</f>
        <v/>
      </c>
      <c r="I4" s="66" t="str">
        <f aca="false">IF(ISNUMBER($B$2),$B$2+7*5,"")</f>
        <v/>
      </c>
      <c r="J4" s="66" t="str">
        <f aca="false">IF(ISNUMBER($B$2),$B$2+7*6,"")</f>
        <v/>
      </c>
      <c r="K4" s="66" t="str">
        <f aca="false">IF(ISNUMBER($B$2),$B$2+7*7,"")</f>
        <v/>
      </c>
      <c r="L4" s="66" t="str">
        <f aca="false">IF(ISNUMBER($B$2),$B$2+7*8,"")</f>
        <v/>
      </c>
      <c r="M4" s="66" t="str">
        <f aca="false">IF(ISNUMBER($B$2),$B$2+7*9,"")</f>
        <v/>
      </c>
      <c r="N4" s="66" t="str">
        <f aca="false">IF(ISNUMBER($B$2),$B$2+7*10,"")</f>
        <v/>
      </c>
      <c r="O4" s="66" t="str">
        <f aca="false">IF(ISNUMBER($B$2),$B$2+7*11,"")</f>
        <v/>
      </c>
      <c r="P4" s="66" t="str">
        <f aca="false">IF(ISNUMBER($B$2),$B$2+7*12,"")</f>
        <v/>
      </c>
      <c r="Q4" s="66" t="str">
        <f aca="false">IF(ISNUMBER($B$2),$B$2+7*13,"")</f>
        <v/>
      </c>
      <c r="R4" s="66" t="str">
        <f aca="false">IF(ISNUMBER($B$2),$B$2+7*14,"")</f>
        <v/>
      </c>
      <c r="S4" s="66" t="str">
        <f aca="false">IF(ISNUMBER($B$2),$B$2+7*15,"")</f>
        <v/>
      </c>
      <c r="T4" s="66" t="str">
        <f aca="false">IF(ISNUMBER($B$2),$B$2+7*16,"")</f>
        <v/>
      </c>
      <c r="U4" s="66" t="str">
        <f aca="false">IF(ISNUMBER($B$2),$B$2+7*17,"")</f>
        <v/>
      </c>
      <c r="V4" s="66" t="str">
        <f aca="false">IF(ISNUMBER($B$2),$B$2+7*18,"")</f>
        <v/>
      </c>
      <c r="W4" s="66" t="str">
        <f aca="false">IF(ISNUMBER($B$2),$B$2+7*19,"")</f>
        <v/>
      </c>
      <c r="X4" s="66" t="str">
        <f aca="false">IF(ISNUMBER($B$2),$B$2+7*20,"")</f>
        <v/>
      </c>
      <c r="Y4" s="66" t="str">
        <f aca="false">IF(ISNUMBER($B$2),$B$2+7*21,"")</f>
        <v/>
      </c>
      <c r="Z4" s="66" t="str">
        <f aca="false">IF(ISNUMBER($B$2),$B$2+7*22,"")</f>
        <v/>
      </c>
      <c r="AA4" s="66" t="str">
        <f aca="false">IF(ISNUMBER($B$2),$B$2+7*23,"")</f>
        <v/>
      </c>
      <c r="AB4" s="66" t="str">
        <f aca="false">IF(ISNUMBER($B$2),$B$2+7*24,"")</f>
        <v/>
      </c>
      <c r="AC4" s="66" t="str">
        <f aca="false">IF(ISNUMBER($B$2),$B$2+7*25,"")</f>
        <v/>
      </c>
      <c r="AD4" s="66" t="str">
        <f aca="false">IF(ISNUMBER($B$2),$B$2+7*26,"")</f>
        <v/>
      </c>
      <c r="AE4" s="66" t="str">
        <f aca="false">IF(ISNUMBER($B$2),$B$2+7*27,"")</f>
        <v/>
      </c>
      <c r="AF4" s="66" t="str">
        <f aca="false">IF(ISNUMBER($B$2),$B$2+7*28,"")</f>
        <v/>
      </c>
      <c r="AG4" s="66" t="str">
        <f aca="false">IF(ISNUMBER($B$2),$B$2+7*29,"")</f>
        <v/>
      </c>
      <c r="AH4" s="66" t="str">
        <f aca="false">IF(ISNUMBER($B$2),$B$2+7*30,"")</f>
        <v/>
      </c>
      <c r="AI4" s="66" t="str">
        <f aca="false">IF(ISNUMBER($B$2),$B$2+7*31,"")</f>
        <v/>
      </c>
      <c r="AJ4" s="66" t="str">
        <f aca="false">IF(ISNUMBER($B$2),$B$2+7*32,"")</f>
        <v/>
      </c>
      <c r="AK4" s="66" t="str">
        <f aca="false">IF(ISNUMBER($B$2),$B$2+7*33,"")</f>
        <v/>
      </c>
      <c r="AL4" s="66" t="str">
        <f aca="false">IF(ISNUMBER($B$2),$B$2+7*34,"")</f>
        <v/>
      </c>
      <c r="AM4" s="66" t="str">
        <f aca="false">IF(ISNUMBER($B$2),$B$2+7*35,"")</f>
        <v/>
      </c>
      <c r="AN4" s="66" t="str">
        <f aca="false">IF(ISNUMBER($B$2),$B$2+7*36,"")</f>
        <v/>
      </c>
      <c r="AO4" s="66" t="str">
        <f aca="false">IF(ISNUMBER($B$2),$B$2+7*37,"")</f>
        <v/>
      </c>
      <c r="AP4" s="66" t="str">
        <f aca="false">IF(ISNUMBER($B$2),$B$2+7*38,"")</f>
        <v/>
      </c>
      <c r="AQ4" s="66" t="str">
        <f aca="false">IF(ISNUMBER($B$2),$B$2+7*39,"")</f>
        <v/>
      </c>
      <c r="AR4" s="66" t="str">
        <f aca="false">IF(ISNUMBER($B$2),$B$2+7*40,"")</f>
        <v/>
      </c>
      <c r="AS4" s="66" t="str">
        <f aca="false">IF(ISNUMBER($B$2),$B$2+7*41,"")</f>
        <v/>
      </c>
      <c r="AT4" s="66" t="str">
        <f aca="false">IF(ISNUMBER($B$2),$B$2+7*42,"")</f>
        <v/>
      </c>
      <c r="AU4" s="66" t="str">
        <f aca="false">IF(ISNUMBER($B$2),$B$2+7*43,"")</f>
        <v/>
      </c>
      <c r="AV4" s="66" t="str">
        <f aca="false">IF(ISNUMBER($B$2),$B$2+7*44,"")</f>
        <v/>
      </c>
      <c r="AW4" s="66" t="str">
        <f aca="false">IF(ISNUMBER($B$2),$B$2+7*45,"")</f>
        <v/>
      </c>
      <c r="AX4" s="66" t="str">
        <f aca="false">IF(ISNUMBER($B$2),$B$2+7*46,"")</f>
        <v/>
      </c>
      <c r="AY4" s="66" t="str">
        <f aca="false">IF(ISNUMBER($B$2),$B$2+7*47,"")</f>
        <v/>
      </c>
      <c r="AZ4" s="66" t="str">
        <f aca="false">IF(ISNUMBER($B$2),$B$2+7*48,"")</f>
        <v/>
      </c>
      <c r="BA4" s="66" t="str">
        <f aca="false">IF(ISNUMBER($B$2),$B$2+7*49,"")</f>
        <v/>
      </c>
      <c r="BB4" s="66" t="str">
        <f aca="false">IF(ISNUMBER($B$2),$B$2+7*50,"")</f>
        <v/>
      </c>
      <c r="BC4" s="66" t="str">
        <f aca="false">IF(ISNUMBER($B$2),$B$2+7*51,"")</f>
        <v/>
      </c>
      <c r="BD4" s="66" t="str">
        <f aca="false">IF(ISNUMBER($B$2),$B$2+7*52,"")</f>
        <v/>
      </c>
      <c r="BE4" s="66" t="str">
        <f aca="false">IF(ISNUMBER($B$2),$B$2+7*53,"")</f>
        <v/>
      </c>
      <c r="BF4" s="66" t="str">
        <f aca="false">IF(ISNUMBER($B$2),$B$2+7*54,"")</f>
        <v/>
      </c>
      <c r="BG4" s="66" t="str">
        <f aca="false">IF(ISNUMBER($B$2),$B$2+7*55,"")</f>
        <v/>
      </c>
      <c r="BH4" s="66" t="str">
        <f aca="false">IF(ISNUMBER($B$2),$B$2+7*56,"")</f>
        <v/>
      </c>
      <c r="BI4" s="66" t="str">
        <f aca="false">IF(ISNUMBER($B$2),$B$2+7*57,"")</f>
        <v/>
      </c>
      <c r="BJ4" s="66" t="str">
        <f aca="false">IF(ISNUMBER($B$2),$B$2+7*58,"")</f>
        <v/>
      </c>
      <c r="BK4" s="66" t="str">
        <f aca="false">IF(ISNUMBER($B$2),$B$2+7*59,"")</f>
        <v/>
      </c>
      <c r="BL4" s="66" t="str">
        <f aca="false">IF(ISNUMBER($B$2),$B$2+7*60,"")</f>
        <v/>
      </c>
      <c r="BM4" s="66" t="str">
        <f aca="false">IF(ISNUMBER($B$2),$B$2+7*61,"")</f>
        <v/>
      </c>
      <c r="BN4" s="66" t="str">
        <f aca="false">IF(ISNUMBER($B$2),$B$2+7*62,"")</f>
        <v/>
      </c>
      <c r="BO4" s="66" t="str">
        <f aca="false">IF(ISNUMBER($B$2),$B$2+7*63,"")</f>
        <v/>
      </c>
      <c r="BP4" s="66" t="str">
        <f aca="false">IF(ISNUMBER($B$2),$B$2+7*64,"")</f>
        <v/>
      </c>
      <c r="BQ4" s="66" t="str">
        <f aca="false">IF(ISNUMBER($B$2),$B$2+7*65,"")</f>
        <v/>
      </c>
      <c r="BR4" s="66" t="str">
        <f aca="false">IF(ISNUMBER($B$2),$B$2+7*66,"")</f>
        <v/>
      </c>
      <c r="BS4" s="66" t="str">
        <f aca="false">IF(ISNUMBER($B$2),$B$2+7*67,"")</f>
        <v/>
      </c>
      <c r="BT4" s="66" t="str">
        <f aca="false">IF(ISNUMBER($B$2),$B$2+7*68,"")</f>
        <v/>
      </c>
      <c r="BU4" s="66" t="str">
        <f aca="false">IF(ISNUMBER($B$2),$B$2+7*69,"")</f>
        <v/>
      </c>
      <c r="BV4" s="66" t="str">
        <f aca="false">IF(ISNUMBER($B$2),$B$2+7*70,"")</f>
        <v/>
      </c>
      <c r="BW4" s="66" t="str">
        <f aca="false">IF(ISNUMBER($B$2),$B$2+7*71,"")</f>
        <v/>
      </c>
      <c r="BX4" s="66" t="str">
        <f aca="false">IF(ISNUMBER($B$2),$B$2+7*72,"")</f>
        <v/>
      </c>
      <c r="BY4" s="66" t="str">
        <f aca="false">IF(ISNUMBER($B$2),$B$2+7*73,"")</f>
        <v/>
      </c>
      <c r="BZ4" s="66" t="str">
        <f aca="false">IF(ISNUMBER($B$2),$B$2+7*74,"")</f>
        <v/>
      </c>
      <c r="CA4" s="66" t="str">
        <f aca="false">IF(ISNUMBER($B$2),$B$2+7*75,"")</f>
        <v/>
      </c>
      <c r="CB4" s="66" t="str">
        <f aca="false">IF(ISNUMBER($B$2),$B$2+7*76,"")</f>
        <v/>
      </c>
      <c r="CC4" s="66" t="str">
        <f aca="false">IF(ISNUMBER($B$2),$B$2+7*77,"")</f>
        <v/>
      </c>
      <c r="CD4" s="66" t="str">
        <f aca="false">IF(ISNUMBER($B$2),$B$2+7*78,"")</f>
        <v/>
      </c>
      <c r="CE4" s="66" t="str">
        <f aca="false">IF(ISNUMBER($B$2),$B$2+7*79,"")</f>
        <v/>
      </c>
    </row>
    <row r="5" customFormat="false" ht="15" hidden="false" customHeight="false" outlineLevel="0" collapsed="false">
      <c r="A5" s="24" t="s">
        <v>686</v>
      </c>
      <c r="B5" s="67" t="str">
        <f aca="false">Jaloane!$G$16</f>
        <v/>
      </c>
      <c r="C5" s="67" t="str">
        <f aca="false">Jaloane!$G$18</f>
        <v/>
      </c>
      <c r="D5" s="18" t="str">
        <f aca="false">IF(AND(ISNUMBER($B5),ISNUMBER($C5),ISNUMBER(D$4)),IF(AND(D$4&lt;=$C5,D$4+6&gt;=$B5),1,""),"")</f>
        <v/>
      </c>
      <c r="E5" s="18" t="str">
        <f aca="false">IF(AND(ISNUMBER($B5),ISNUMBER($C5),ISNUMBER(E$4)),IF(AND(E$4&lt;=$C5,E$4+6&gt;=$B5),1,""),"")</f>
        <v/>
      </c>
      <c r="F5" s="18" t="str">
        <f aca="false">IF(AND(ISNUMBER($B5),ISNUMBER($C5),ISNUMBER(F$4)),IF(AND(F$4&lt;=$C5,F$4+6&gt;=$B5),1,""),"")</f>
        <v/>
      </c>
      <c r="G5" s="18" t="str">
        <f aca="false">IF(AND(ISNUMBER($B5),ISNUMBER($C5),ISNUMBER(G$4)),IF(AND(G$4&lt;=$C5,G$4+6&gt;=$B5),1,""),"")</f>
        <v/>
      </c>
      <c r="H5" s="18" t="str">
        <f aca="false">IF(AND(ISNUMBER($B5),ISNUMBER($C5),ISNUMBER(H$4)),IF(AND(H$4&lt;=$C5,H$4+6&gt;=$B5),1,""),"")</f>
        <v/>
      </c>
      <c r="I5" s="18" t="str">
        <f aca="false">IF(AND(ISNUMBER($B5),ISNUMBER($C5),ISNUMBER(I$4)),IF(AND(I$4&lt;=$C5,I$4+6&gt;=$B5),1,""),"")</f>
        <v/>
      </c>
      <c r="J5" s="18" t="str">
        <f aca="false">IF(AND(ISNUMBER($B5),ISNUMBER($C5),ISNUMBER(J$4)),IF(AND(J$4&lt;=$C5,J$4+6&gt;=$B5),1,""),"")</f>
        <v/>
      </c>
      <c r="K5" s="18" t="str">
        <f aca="false">IF(AND(ISNUMBER($B5),ISNUMBER($C5),ISNUMBER(K$4)),IF(AND(K$4&lt;=$C5,K$4+6&gt;=$B5),1,""),"")</f>
        <v/>
      </c>
      <c r="L5" s="18" t="str">
        <f aca="false">IF(AND(ISNUMBER($B5),ISNUMBER($C5),ISNUMBER(L$4)),IF(AND(L$4&lt;=$C5,L$4+6&gt;=$B5),1,""),"")</f>
        <v/>
      </c>
      <c r="M5" s="18" t="str">
        <f aca="false">IF(AND(ISNUMBER($B5),ISNUMBER($C5),ISNUMBER(M$4)),IF(AND(M$4&lt;=$C5,M$4+6&gt;=$B5),1,""),"")</f>
        <v/>
      </c>
      <c r="N5" s="18" t="str">
        <f aca="false">IF(AND(ISNUMBER($B5),ISNUMBER($C5),ISNUMBER(N$4)),IF(AND(N$4&lt;=$C5,N$4+6&gt;=$B5),1,""),"")</f>
        <v/>
      </c>
      <c r="O5" s="18" t="str">
        <f aca="false">IF(AND(ISNUMBER($B5),ISNUMBER($C5),ISNUMBER(O$4)),IF(AND(O$4&lt;=$C5,O$4+6&gt;=$B5),1,""),"")</f>
        <v/>
      </c>
      <c r="P5" s="18" t="str">
        <f aca="false">IF(AND(ISNUMBER($B5),ISNUMBER($C5),ISNUMBER(P$4)),IF(AND(P$4&lt;=$C5,P$4+6&gt;=$B5),1,""),"")</f>
        <v/>
      </c>
      <c r="Q5" s="18" t="str">
        <f aca="false">IF(AND(ISNUMBER($B5),ISNUMBER($C5),ISNUMBER(Q$4)),IF(AND(Q$4&lt;=$C5,Q$4+6&gt;=$B5),1,""),"")</f>
        <v/>
      </c>
      <c r="R5" s="18" t="str">
        <f aca="false">IF(AND(ISNUMBER($B5),ISNUMBER($C5),ISNUMBER(R$4)),IF(AND(R$4&lt;=$C5,R$4+6&gt;=$B5),1,""),"")</f>
        <v/>
      </c>
      <c r="S5" s="18" t="str">
        <f aca="false">IF(AND(ISNUMBER($B5),ISNUMBER($C5),ISNUMBER(S$4)),IF(AND(S$4&lt;=$C5,S$4+6&gt;=$B5),1,""),"")</f>
        <v/>
      </c>
      <c r="T5" s="18" t="str">
        <f aca="false">IF(AND(ISNUMBER($B5),ISNUMBER($C5),ISNUMBER(T$4)),IF(AND(T$4&lt;=$C5,T$4+6&gt;=$B5),1,""),"")</f>
        <v/>
      </c>
      <c r="U5" s="18" t="str">
        <f aca="false">IF(AND(ISNUMBER($B5),ISNUMBER($C5),ISNUMBER(U$4)),IF(AND(U$4&lt;=$C5,U$4+6&gt;=$B5),1,""),"")</f>
        <v/>
      </c>
      <c r="V5" s="18" t="str">
        <f aca="false">IF(AND(ISNUMBER($B5),ISNUMBER($C5),ISNUMBER(V$4)),IF(AND(V$4&lt;=$C5,V$4+6&gt;=$B5),1,""),"")</f>
        <v/>
      </c>
      <c r="W5" s="18" t="str">
        <f aca="false">IF(AND(ISNUMBER($B5),ISNUMBER($C5),ISNUMBER(W$4)),IF(AND(W$4&lt;=$C5,W$4+6&gt;=$B5),1,""),"")</f>
        <v/>
      </c>
      <c r="X5" s="18" t="str">
        <f aca="false">IF(AND(ISNUMBER($B5),ISNUMBER($C5),ISNUMBER(X$4)),IF(AND(X$4&lt;=$C5,X$4+6&gt;=$B5),1,""),"")</f>
        <v/>
      </c>
      <c r="Y5" s="18" t="str">
        <f aca="false">IF(AND(ISNUMBER($B5),ISNUMBER($C5),ISNUMBER(Y$4)),IF(AND(Y$4&lt;=$C5,Y$4+6&gt;=$B5),1,""),"")</f>
        <v/>
      </c>
      <c r="Z5" s="18" t="str">
        <f aca="false">IF(AND(ISNUMBER($B5),ISNUMBER($C5),ISNUMBER(Z$4)),IF(AND(Z$4&lt;=$C5,Z$4+6&gt;=$B5),1,""),"")</f>
        <v/>
      </c>
      <c r="AA5" s="18" t="str">
        <f aca="false">IF(AND(ISNUMBER($B5),ISNUMBER($C5),ISNUMBER(AA$4)),IF(AND(AA$4&lt;=$C5,AA$4+6&gt;=$B5),1,""),"")</f>
        <v/>
      </c>
      <c r="AB5" s="18" t="str">
        <f aca="false">IF(AND(ISNUMBER($B5),ISNUMBER($C5),ISNUMBER(AB$4)),IF(AND(AB$4&lt;=$C5,AB$4+6&gt;=$B5),1,""),"")</f>
        <v/>
      </c>
      <c r="AC5" s="18" t="str">
        <f aca="false">IF(AND(ISNUMBER($B5),ISNUMBER($C5),ISNUMBER(AC$4)),IF(AND(AC$4&lt;=$C5,AC$4+6&gt;=$B5),1,""),"")</f>
        <v/>
      </c>
      <c r="AD5" s="18" t="str">
        <f aca="false">IF(AND(ISNUMBER($B5),ISNUMBER($C5),ISNUMBER(AD$4)),IF(AND(AD$4&lt;=$C5,AD$4+6&gt;=$B5),1,""),"")</f>
        <v/>
      </c>
      <c r="AE5" s="18" t="str">
        <f aca="false">IF(AND(ISNUMBER($B5),ISNUMBER($C5),ISNUMBER(AE$4)),IF(AND(AE$4&lt;=$C5,AE$4+6&gt;=$B5),1,""),"")</f>
        <v/>
      </c>
      <c r="AF5" s="18" t="str">
        <f aca="false">IF(AND(ISNUMBER($B5),ISNUMBER($C5),ISNUMBER(AF$4)),IF(AND(AF$4&lt;=$C5,AF$4+6&gt;=$B5),1,""),"")</f>
        <v/>
      </c>
      <c r="AG5" s="18" t="str">
        <f aca="false">IF(AND(ISNUMBER($B5),ISNUMBER($C5),ISNUMBER(AG$4)),IF(AND(AG$4&lt;=$C5,AG$4+6&gt;=$B5),1,""),"")</f>
        <v/>
      </c>
      <c r="AH5" s="18" t="str">
        <f aca="false">IF(AND(ISNUMBER($B5),ISNUMBER($C5),ISNUMBER(AH$4)),IF(AND(AH$4&lt;=$C5,AH$4+6&gt;=$B5),1,""),"")</f>
        <v/>
      </c>
      <c r="AI5" s="18" t="str">
        <f aca="false">IF(AND(ISNUMBER($B5),ISNUMBER($C5),ISNUMBER(AI$4)),IF(AND(AI$4&lt;=$C5,AI$4+6&gt;=$B5),1,""),"")</f>
        <v/>
      </c>
      <c r="AJ5" s="18" t="str">
        <f aca="false">IF(AND(ISNUMBER($B5),ISNUMBER($C5),ISNUMBER(AJ$4)),IF(AND(AJ$4&lt;=$C5,AJ$4+6&gt;=$B5),1,""),"")</f>
        <v/>
      </c>
      <c r="AK5" s="18" t="str">
        <f aca="false">IF(AND(ISNUMBER($B5),ISNUMBER($C5),ISNUMBER(AK$4)),IF(AND(AK$4&lt;=$C5,AK$4+6&gt;=$B5),1,""),"")</f>
        <v/>
      </c>
      <c r="AL5" s="18" t="str">
        <f aca="false">IF(AND(ISNUMBER($B5),ISNUMBER($C5),ISNUMBER(AL$4)),IF(AND(AL$4&lt;=$C5,AL$4+6&gt;=$B5),1,""),"")</f>
        <v/>
      </c>
      <c r="AM5" s="18" t="str">
        <f aca="false">IF(AND(ISNUMBER($B5),ISNUMBER($C5),ISNUMBER(AM$4)),IF(AND(AM$4&lt;=$C5,AM$4+6&gt;=$B5),1,""),"")</f>
        <v/>
      </c>
      <c r="AN5" s="18" t="str">
        <f aca="false">IF(AND(ISNUMBER($B5),ISNUMBER($C5),ISNUMBER(AN$4)),IF(AND(AN$4&lt;=$C5,AN$4+6&gt;=$B5),1,""),"")</f>
        <v/>
      </c>
      <c r="AO5" s="18" t="str">
        <f aca="false">IF(AND(ISNUMBER($B5),ISNUMBER($C5),ISNUMBER(AO$4)),IF(AND(AO$4&lt;=$C5,AO$4+6&gt;=$B5),1,""),"")</f>
        <v/>
      </c>
      <c r="AP5" s="18" t="str">
        <f aca="false">IF(AND(ISNUMBER($B5),ISNUMBER($C5),ISNUMBER(AP$4)),IF(AND(AP$4&lt;=$C5,AP$4+6&gt;=$B5),1,""),"")</f>
        <v/>
      </c>
      <c r="AQ5" s="18" t="str">
        <f aca="false">IF(AND(ISNUMBER($B5),ISNUMBER($C5),ISNUMBER(AQ$4)),IF(AND(AQ$4&lt;=$C5,AQ$4+6&gt;=$B5),1,""),"")</f>
        <v/>
      </c>
      <c r="AR5" s="18" t="str">
        <f aca="false">IF(AND(ISNUMBER($B5),ISNUMBER($C5),ISNUMBER(AR$4)),IF(AND(AR$4&lt;=$C5,AR$4+6&gt;=$B5),1,""),"")</f>
        <v/>
      </c>
      <c r="AS5" s="18" t="str">
        <f aca="false">IF(AND(ISNUMBER($B5),ISNUMBER($C5),ISNUMBER(AS$4)),IF(AND(AS$4&lt;=$C5,AS$4+6&gt;=$B5),1,""),"")</f>
        <v/>
      </c>
      <c r="AT5" s="18" t="str">
        <f aca="false">IF(AND(ISNUMBER($B5),ISNUMBER($C5),ISNUMBER(AT$4)),IF(AND(AT$4&lt;=$C5,AT$4+6&gt;=$B5),1,""),"")</f>
        <v/>
      </c>
      <c r="AU5" s="18" t="str">
        <f aca="false">IF(AND(ISNUMBER($B5),ISNUMBER($C5),ISNUMBER(AU$4)),IF(AND(AU$4&lt;=$C5,AU$4+6&gt;=$B5),1,""),"")</f>
        <v/>
      </c>
      <c r="AV5" s="18" t="str">
        <f aca="false">IF(AND(ISNUMBER($B5),ISNUMBER($C5),ISNUMBER(AV$4)),IF(AND(AV$4&lt;=$C5,AV$4+6&gt;=$B5),1,""),"")</f>
        <v/>
      </c>
      <c r="AW5" s="18" t="str">
        <f aca="false">IF(AND(ISNUMBER($B5),ISNUMBER($C5),ISNUMBER(AW$4)),IF(AND(AW$4&lt;=$C5,AW$4+6&gt;=$B5),1,""),"")</f>
        <v/>
      </c>
      <c r="AX5" s="18" t="str">
        <f aca="false">IF(AND(ISNUMBER($B5),ISNUMBER($C5),ISNUMBER(AX$4)),IF(AND(AX$4&lt;=$C5,AX$4+6&gt;=$B5),1,""),"")</f>
        <v/>
      </c>
      <c r="AY5" s="18" t="str">
        <f aca="false">IF(AND(ISNUMBER($B5),ISNUMBER($C5),ISNUMBER(AY$4)),IF(AND(AY$4&lt;=$C5,AY$4+6&gt;=$B5),1,""),"")</f>
        <v/>
      </c>
      <c r="AZ5" s="18" t="str">
        <f aca="false">IF(AND(ISNUMBER($B5),ISNUMBER($C5),ISNUMBER(AZ$4)),IF(AND(AZ$4&lt;=$C5,AZ$4+6&gt;=$B5),1,""),"")</f>
        <v/>
      </c>
      <c r="BA5" s="18" t="str">
        <f aca="false">IF(AND(ISNUMBER($B5),ISNUMBER($C5),ISNUMBER(BA$4)),IF(AND(BA$4&lt;=$C5,BA$4+6&gt;=$B5),1,""),"")</f>
        <v/>
      </c>
      <c r="BB5" s="18" t="str">
        <f aca="false">IF(AND(ISNUMBER($B5),ISNUMBER($C5),ISNUMBER(BB$4)),IF(AND(BB$4&lt;=$C5,BB$4+6&gt;=$B5),1,""),"")</f>
        <v/>
      </c>
      <c r="BC5" s="18" t="str">
        <f aca="false">IF(AND(ISNUMBER($B5),ISNUMBER($C5),ISNUMBER(BC$4)),IF(AND(BC$4&lt;=$C5,BC$4+6&gt;=$B5),1,""),"")</f>
        <v/>
      </c>
      <c r="BD5" s="18" t="str">
        <f aca="false">IF(AND(ISNUMBER($B5),ISNUMBER($C5),ISNUMBER(BD$4)),IF(AND(BD$4&lt;=$C5,BD$4+6&gt;=$B5),1,""),"")</f>
        <v/>
      </c>
      <c r="BE5" s="18" t="str">
        <f aca="false">IF(AND(ISNUMBER($B5),ISNUMBER($C5),ISNUMBER(BE$4)),IF(AND(BE$4&lt;=$C5,BE$4+6&gt;=$B5),1,""),"")</f>
        <v/>
      </c>
      <c r="BF5" s="18" t="str">
        <f aca="false">IF(AND(ISNUMBER($B5),ISNUMBER($C5),ISNUMBER(BF$4)),IF(AND(BF$4&lt;=$C5,BF$4+6&gt;=$B5),1,""),"")</f>
        <v/>
      </c>
      <c r="BG5" s="18" t="str">
        <f aca="false">IF(AND(ISNUMBER($B5),ISNUMBER($C5),ISNUMBER(BG$4)),IF(AND(BG$4&lt;=$C5,BG$4+6&gt;=$B5),1,""),"")</f>
        <v/>
      </c>
      <c r="BH5" s="18" t="str">
        <f aca="false">IF(AND(ISNUMBER($B5),ISNUMBER($C5),ISNUMBER(BH$4)),IF(AND(BH$4&lt;=$C5,BH$4+6&gt;=$B5),1,""),"")</f>
        <v/>
      </c>
      <c r="BI5" s="18" t="str">
        <f aca="false">IF(AND(ISNUMBER($B5),ISNUMBER($C5),ISNUMBER(BI$4)),IF(AND(BI$4&lt;=$C5,BI$4+6&gt;=$B5),1,""),"")</f>
        <v/>
      </c>
      <c r="BJ5" s="18" t="str">
        <f aca="false">IF(AND(ISNUMBER($B5),ISNUMBER($C5),ISNUMBER(BJ$4)),IF(AND(BJ$4&lt;=$C5,BJ$4+6&gt;=$B5),1,""),"")</f>
        <v/>
      </c>
      <c r="BK5" s="18" t="str">
        <f aca="false">IF(AND(ISNUMBER($B5),ISNUMBER($C5),ISNUMBER(BK$4)),IF(AND(BK$4&lt;=$C5,BK$4+6&gt;=$B5),1,""),"")</f>
        <v/>
      </c>
      <c r="BL5" s="18" t="str">
        <f aca="false">IF(AND(ISNUMBER($B5),ISNUMBER($C5),ISNUMBER(BL$4)),IF(AND(BL$4&lt;=$C5,BL$4+6&gt;=$B5),1,""),"")</f>
        <v/>
      </c>
      <c r="BM5" s="18" t="str">
        <f aca="false">IF(AND(ISNUMBER($B5),ISNUMBER($C5),ISNUMBER(BM$4)),IF(AND(BM$4&lt;=$C5,BM$4+6&gt;=$B5),1,""),"")</f>
        <v/>
      </c>
      <c r="BN5" s="18" t="str">
        <f aca="false">IF(AND(ISNUMBER($B5),ISNUMBER($C5),ISNUMBER(BN$4)),IF(AND(BN$4&lt;=$C5,BN$4+6&gt;=$B5),1,""),"")</f>
        <v/>
      </c>
      <c r="BO5" s="18" t="str">
        <f aca="false">IF(AND(ISNUMBER($B5),ISNUMBER($C5),ISNUMBER(BO$4)),IF(AND(BO$4&lt;=$C5,BO$4+6&gt;=$B5),1,""),"")</f>
        <v/>
      </c>
      <c r="BP5" s="18" t="str">
        <f aca="false">IF(AND(ISNUMBER($B5),ISNUMBER($C5),ISNUMBER(BP$4)),IF(AND(BP$4&lt;=$C5,BP$4+6&gt;=$B5),1,""),"")</f>
        <v/>
      </c>
      <c r="BQ5" s="18" t="str">
        <f aca="false">IF(AND(ISNUMBER($B5),ISNUMBER($C5),ISNUMBER(BQ$4)),IF(AND(BQ$4&lt;=$C5,BQ$4+6&gt;=$B5),1,""),"")</f>
        <v/>
      </c>
      <c r="BR5" s="18" t="str">
        <f aca="false">IF(AND(ISNUMBER($B5),ISNUMBER($C5),ISNUMBER(BR$4)),IF(AND(BR$4&lt;=$C5,BR$4+6&gt;=$B5),1,""),"")</f>
        <v/>
      </c>
      <c r="BS5" s="18" t="str">
        <f aca="false">IF(AND(ISNUMBER($B5),ISNUMBER($C5),ISNUMBER(BS$4)),IF(AND(BS$4&lt;=$C5,BS$4+6&gt;=$B5),1,""),"")</f>
        <v/>
      </c>
      <c r="BT5" s="18" t="str">
        <f aca="false">IF(AND(ISNUMBER($B5),ISNUMBER($C5),ISNUMBER(BT$4)),IF(AND(BT$4&lt;=$C5,BT$4+6&gt;=$B5),1,""),"")</f>
        <v/>
      </c>
      <c r="BU5" s="18" t="str">
        <f aca="false">IF(AND(ISNUMBER($B5),ISNUMBER($C5),ISNUMBER(BU$4)),IF(AND(BU$4&lt;=$C5,BU$4+6&gt;=$B5),1,""),"")</f>
        <v/>
      </c>
      <c r="BV5" s="18" t="str">
        <f aca="false">IF(AND(ISNUMBER($B5),ISNUMBER($C5),ISNUMBER(BV$4)),IF(AND(BV$4&lt;=$C5,BV$4+6&gt;=$B5),1,""),"")</f>
        <v/>
      </c>
      <c r="BW5" s="18" t="str">
        <f aca="false">IF(AND(ISNUMBER($B5),ISNUMBER($C5),ISNUMBER(BW$4)),IF(AND(BW$4&lt;=$C5,BW$4+6&gt;=$B5),1,""),"")</f>
        <v/>
      </c>
      <c r="BX5" s="18" t="str">
        <f aca="false">IF(AND(ISNUMBER($B5),ISNUMBER($C5),ISNUMBER(BX$4)),IF(AND(BX$4&lt;=$C5,BX$4+6&gt;=$B5),1,""),"")</f>
        <v/>
      </c>
      <c r="BY5" s="18" t="str">
        <f aca="false">IF(AND(ISNUMBER($B5),ISNUMBER($C5),ISNUMBER(BY$4)),IF(AND(BY$4&lt;=$C5,BY$4+6&gt;=$B5),1,""),"")</f>
        <v/>
      </c>
      <c r="BZ5" s="18" t="str">
        <f aca="false">IF(AND(ISNUMBER($B5),ISNUMBER($C5),ISNUMBER(BZ$4)),IF(AND(BZ$4&lt;=$C5,BZ$4+6&gt;=$B5),1,""),"")</f>
        <v/>
      </c>
      <c r="CA5" s="18" t="str">
        <f aca="false">IF(AND(ISNUMBER($B5),ISNUMBER($C5),ISNUMBER(CA$4)),IF(AND(CA$4&lt;=$C5,CA$4+6&gt;=$B5),1,""),"")</f>
        <v/>
      </c>
      <c r="CB5" s="18" t="str">
        <f aca="false">IF(AND(ISNUMBER($B5),ISNUMBER($C5),ISNUMBER(CB$4)),IF(AND(CB$4&lt;=$C5,CB$4+6&gt;=$B5),1,""),"")</f>
        <v/>
      </c>
      <c r="CC5" s="18" t="str">
        <f aca="false">IF(AND(ISNUMBER($B5),ISNUMBER($C5),ISNUMBER(CC$4)),IF(AND(CC$4&lt;=$C5,CC$4+6&gt;=$B5),1,""),"")</f>
        <v/>
      </c>
      <c r="CD5" s="18" t="str">
        <f aca="false">IF(AND(ISNUMBER($B5),ISNUMBER($C5),ISNUMBER(CD$4)),IF(AND(CD$4&lt;=$C5,CD$4+6&gt;=$B5),1,""),"")</f>
        <v/>
      </c>
      <c r="CE5" s="18" t="str">
        <f aca="false">IF(AND(ISNUMBER($B5),ISNUMBER($C5),ISNUMBER(CE$4)),IF(AND(CE$4&lt;=$C5,CE$4+6&gt;=$B5),1,""),"")</f>
        <v/>
      </c>
    </row>
    <row r="6" customFormat="false" ht="15" hidden="false" customHeight="false" outlineLevel="0" collapsed="false">
      <c r="A6" s="24" t="s">
        <v>63</v>
      </c>
      <c r="B6" s="67" t="str">
        <f aca="false">Jaloane!$G$18</f>
        <v/>
      </c>
      <c r="C6" s="67" t="str">
        <f aca="false">Jaloane!$G$19</f>
        <v/>
      </c>
      <c r="D6" s="18" t="str">
        <f aca="false">IF(AND(ISNUMBER($B6),ISNUMBER($C6),ISNUMBER(D$4)),IF(AND(D$4&lt;=$C6,D$4+6&gt;=$B6),1,""),"")</f>
        <v/>
      </c>
      <c r="E6" s="18" t="str">
        <f aca="false">IF(AND(ISNUMBER($B6),ISNUMBER($C6),ISNUMBER(E$4)),IF(AND(E$4&lt;=$C6,E$4+6&gt;=$B6),1,""),"")</f>
        <v/>
      </c>
      <c r="F6" s="18" t="str">
        <f aca="false">IF(AND(ISNUMBER($B6),ISNUMBER($C6),ISNUMBER(F$4)),IF(AND(F$4&lt;=$C6,F$4+6&gt;=$B6),1,""),"")</f>
        <v/>
      </c>
      <c r="G6" s="18" t="str">
        <f aca="false">IF(AND(ISNUMBER($B6),ISNUMBER($C6),ISNUMBER(G$4)),IF(AND(G$4&lt;=$C6,G$4+6&gt;=$B6),1,""),"")</f>
        <v/>
      </c>
      <c r="H6" s="18" t="str">
        <f aca="false">IF(AND(ISNUMBER($B6),ISNUMBER($C6),ISNUMBER(H$4)),IF(AND(H$4&lt;=$C6,H$4+6&gt;=$B6),1,""),"")</f>
        <v/>
      </c>
      <c r="I6" s="18" t="str">
        <f aca="false">IF(AND(ISNUMBER($B6),ISNUMBER($C6),ISNUMBER(I$4)),IF(AND(I$4&lt;=$C6,I$4+6&gt;=$B6),1,""),"")</f>
        <v/>
      </c>
      <c r="J6" s="18" t="str">
        <f aca="false">IF(AND(ISNUMBER($B6),ISNUMBER($C6),ISNUMBER(J$4)),IF(AND(J$4&lt;=$C6,J$4+6&gt;=$B6),1,""),"")</f>
        <v/>
      </c>
      <c r="K6" s="18" t="str">
        <f aca="false">IF(AND(ISNUMBER($B6),ISNUMBER($C6),ISNUMBER(K$4)),IF(AND(K$4&lt;=$C6,K$4+6&gt;=$B6),1,""),"")</f>
        <v/>
      </c>
      <c r="L6" s="18" t="str">
        <f aca="false">IF(AND(ISNUMBER($B6),ISNUMBER($C6),ISNUMBER(L$4)),IF(AND(L$4&lt;=$C6,L$4+6&gt;=$B6),1,""),"")</f>
        <v/>
      </c>
      <c r="M6" s="18" t="str">
        <f aca="false">IF(AND(ISNUMBER($B6),ISNUMBER($C6),ISNUMBER(M$4)),IF(AND(M$4&lt;=$C6,M$4+6&gt;=$B6),1,""),"")</f>
        <v/>
      </c>
      <c r="N6" s="18" t="str">
        <f aca="false">IF(AND(ISNUMBER($B6),ISNUMBER($C6),ISNUMBER(N$4)),IF(AND(N$4&lt;=$C6,N$4+6&gt;=$B6),1,""),"")</f>
        <v/>
      </c>
      <c r="O6" s="18" t="str">
        <f aca="false">IF(AND(ISNUMBER($B6),ISNUMBER($C6),ISNUMBER(O$4)),IF(AND(O$4&lt;=$C6,O$4+6&gt;=$B6),1,""),"")</f>
        <v/>
      </c>
      <c r="P6" s="18" t="str">
        <f aca="false">IF(AND(ISNUMBER($B6),ISNUMBER($C6),ISNUMBER(P$4)),IF(AND(P$4&lt;=$C6,P$4+6&gt;=$B6),1,""),"")</f>
        <v/>
      </c>
      <c r="Q6" s="18" t="str">
        <f aca="false">IF(AND(ISNUMBER($B6),ISNUMBER($C6),ISNUMBER(Q$4)),IF(AND(Q$4&lt;=$C6,Q$4+6&gt;=$B6),1,""),"")</f>
        <v/>
      </c>
      <c r="R6" s="18" t="str">
        <f aca="false">IF(AND(ISNUMBER($B6),ISNUMBER($C6),ISNUMBER(R$4)),IF(AND(R$4&lt;=$C6,R$4+6&gt;=$B6),1,""),"")</f>
        <v/>
      </c>
      <c r="S6" s="18" t="str">
        <f aca="false">IF(AND(ISNUMBER($B6),ISNUMBER($C6),ISNUMBER(S$4)),IF(AND(S$4&lt;=$C6,S$4+6&gt;=$B6),1,""),"")</f>
        <v/>
      </c>
      <c r="T6" s="18" t="str">
        <f aca="false">IF(AND(ISNUMBER($B6),ISNUMBER($C6),ISNUMBER(T$4)),IF(AND(T$4&lt;=$C6,T$4+6&gt;=$B6),1,""),"")</f>
        <v/>
      </c>
      <c r="U6" s="18" t="str">
        <f aca="false">IF(AND(ISNUMBER($B6),ISNUMBER($C6),ISNUMBER(U$4)),IF(AND(U$4&lt;=$C6,U$4+6&gt;=$B6),1,""),"")</f>
        <v/>
      </c>
      <c r="V6" s="18" t="str">
        <f aca="false">IF(AND(ISNUMBER($B6),ISNUMBER($C6),ISNUMBER(V$4)),IF(AND(V$4&lt;=$C6,V$4+6&gt;=$B6),1,""),"")</f>
        <v/>
      </c>
      <c r="W6" s="18" t="str">
        <f aca="false">IF(AND(ISNUMBER($B6),ISNUMBER($C6),ISNUMBER(W$4)),IF(AND(W$4&lt;=$C6,W$4+6&gt;=$B6),1,""),"")</f>
        <v/>
      </c>
      <c r="X6" s="18" t="str">
        <f aca="false">IF(AND(ISNUMBER($B6),ISNUMBER($C6),ISNUMBER(X$4)),IF(AND(X$4&lt;=$C6,X$4+6&gt;=$B6),1,""),"")</f>
        <v/>
      </c>
      <c r="Y6" s="18" t="str">
        <f aca="false">IF(AND(ISNUMBER($B6),ISNUMBER($C6),ISNUMBER(Y$4)),IF(AND(Y$4&lt;=$C6,Y$4+6&gt;=$B6),1,""),"")</f>
        <v/>
      </c>
      <c r="Z6" s="18" t="str">
        <f aca="false">IF(AND(ISNUMBER($B6),ISNUMBER($C6),ISNUMBER(Z$4)),IF(AND(Z$4&lt;=$C6,Z$4+6&gt;=$B6),1,""),"")</f>
        <v/>
      </c>
      <c r="AA6" s="18" t="str">
        <f aca="false">IF(AND(ISNUMBER($B6),ISNUMBER($C6),ISNUMBER(AA$4)),IF(AND(AA$4&lt;=$C6,AA$4+6&gt;=$B6),1,""),"")</f>
        <v/>
      </c>
      <c r="AB6" s="18" t="str">
        <f aca="false">IF(AND(ISNUMBER($B6),ISNUMBER($C6),ISNUMBER(AB$4)),IF(AND(AB$4&lt;=$C6,AB$4+6&gt;=$B6),1,""),"")</f>
        <v/>
      </c>
      <c r="AC6" s="18" t="str">
        <f aca="false">IF(AND(ISNUMBER($B6),ISNUMBER($C6),ISNUMBER(AC$4)),IF(AND(AC$4&lt;=$C6,AC$4+6&gt;=$B6),1,""),"")</f>
        <v/>
      </c>
      <c r="AD6" s="18" t="str">
        <f aca="false">IF(AND(ISNUMBER($B6),ISNUMBER($C6),ISNUMBER(AD$4)),IF(AND(AD$4&lt;=$C6,AD$4+6&gt;=$B6),1,""),"")</f>
        <v/>
      </c>
      <c r="AE6" s="18" t="str">
        <f aca="false">IF(AND(ISNUMBER($B6),ISNUMBER($C6),ISNUMBER(AE$4)),IF(AND(AE$4&lt;=$C6,AE$4+6&gt;=$B6),1,""),"")</f>
        <v/>
      </c>
      <c r="AF6" s="18" t="str">
        <f aca="false">IF(AND(ISNUMBER($B6),ISNUMBER($C6),ISNUMBER(AF$4)),IF(AND(AF$4&lt;=$C6,AF$4+6&gt;=$B6),1,""),"")</f>
        <v/>
      </c>
      <c r="AG6" s="18" t="str">
        <f aca="false">IF(AND(ISNUMBER($B6),ISNUMBER($C6),ISNUMBER(AG$4)),IF(AND(AG$4&lt;=$C6,AG$4+6&gt;=$B6),1,""),"")</f>
        <v/>
      </c>
      <c r="AH6" s="18" t="str">
        <f aca="false">IF(AND(ISNUMBER($B6),ISNUMBER($C6),ISNUMBER(AH$4)),IF(AND(AH$4&lt;=$C6,AH$4+6&gt;=$B6),1,""),"")</f>
        <v/>
      </c>
      <c r="AI6" s="18" t="str">
        <f aca="false">IF(AND(ISNUMBER($B6),ISNUMBER($C6),ISNUMBER(AI$4)),IF(AND(AI$4&lt;=$C6,AI$4+6&gt;=$B6),1,""),"")</f>
        <v/>
      </c>
      <c r="AJ6" s="18" t="str">
        <f aca="false">IF(AND(ISNUMBER($B6),ISNUMBER($C6),ISNUMBER(AJ$4)),IF(AND(AJ$4&lt;=$C6,AJ$4+6&gt;=$B6),1,""),"")</f>
        <v/>
      </c>
      <c r="AK6" s="18" t="str">
        <f aca="false">IF(AND(ISNUMBER($B6),ISNUMBER($C6),ISNUMBER(AK$4)),IF(AND(AK$4&lt;=$C6,AK$4+6&gt;=$B6),1,""),"")</f>
        <v/>
      </c>
      <c r="AL6" s="18" t="str">
        <f aca="false">IF(AND(ISNUMBER($B6),ISNUMBER($C6),ISNUMBER(AL$4)),IF(AND(AL$4&lt;=$C6,AL$4+6&gt;=$B6),1,""),"")</f>
        <v/>
      </c>
      <c r="AM6" s="18" t="str">
        <f aca="false">IF(AND(ISNUMBER($B6),ISNUMBER($C6),ISNUMBER(AM$4)),IF(AND(AM$4&lt;=$C6,AM$4+6&gt;=$B6),1,""),"")</f>
        <v/>
      </c>
      <c r="AN6" s="18" t="str">
        <f aca="false">IF(AND(ISNUMBER($B6),ISNUMBER($C6),ISNUMBER(AN$4)),IF(AND(AN$4&lt;=$C6,AN$4+6&gt;=$B6),1,""),"")</f>
        <v/>
      </c>
      <c r="AO6" s="18" t="str">
        <f aca="false">IF(AND(ISNUMBER($B6),ISNUMBER($C6),ISNUMBER(AO$4)),IF(AND(AO$4&lt;=$C6,AO$4+6&gt;=$B6),1,""),"")</f>
        <v/>
      </c>
      <c r="AP6" s="18" t="str">
        <f aca="false">IF(AND(ISNUMBER($B6),ISNUMBER($C6),ISNUMBER(AP$4)),IF(AND(AP$4&lt;=$C6,AP$4+6&gt;=$B6),1,""),"")</f>
        <v/>
      </c>
      <c r="AQ6" s="18" t="str">
        <f aca="false">IF(AND(ISNUMBER($B6),ISNUMBER($C6),ISNUMBER(AQ$4)),IF(AND(AQ$4&lt;=$C6,AQ$4+6&gt;=$B6),1,""),"")</f>
        <v/>
      </c>
      <c r="AR6" s="18" t="str">
        <f aca="false">IF(AND(ISNUMBER($B6),ISNUMBER($C6),ISNUMBER(AR$4)),IF(AND(AR$4&lt;=$C6,AR$4+6&gt;=$B6),1,""),"")</f>
        <v/>
      </c>
      <c r="AS6" s="18" t="str">
        <f aca="false">IF(AND(ISNUMBER($B6),ISNUMBER($C6),ISNUMBER(AS$4)),IF(AND(AS$4&lt;=$C6,AS$4+6&gt;=$B6),1,""),"")</f>
        <v/>
      </c>
      <c r="AT6" s="18" t="str">
        <f aca="false">IF(AND(ISNUMBER($B6),ISNUMBER($C6),ISNUMBER(AT$4)),IF(AND(AT$4&lt;=$C6,AT$4+6&gt;=$B6),1,""),"")</f>
        <v/>
      </c>
      <c r="AU6" s="18" t="str">
        <f aca="false">IF(AND(ISNUMBER($B6),ISNUMBER($C6),ISNUMBER(AU$4)),IF(AND(AU$4&lt;=$C6,AU$4+6&gt;=$B6),1,""),"")</f>
        <v/>
      </c>
      <c r="AV6" s="18" t="str">
        <f aca="false">IF(AND(ISNUMBER($B6),ISNUMBER($C6),ISNUMBER(AV$4)),IF(AND(AV$4&lt;=$C6,AV$4+6&gt;=$B6),1,""),"")</f>
        <v/>
      </c>
      <c r="AW6" s="18" t="str">
        <f aca="false">IF(AND(ISNUMBER($B6),ISNUMBER($C6),ISNUMBER(AW$4)),IF(AND(AW$4&lt;=$C6,AW$4+6&gt;=$B6),1,""),"")</f>
        <v/>
      </c>
      <c r="AX6" s="18" t="str">
        <f aca="false">IF(AND(ISNUMBER($B6),ISNUMBER($C6),ISNUMBER(AX$4)),IF(AND(AX$4&lt;=$C6,AX$4+6&gt;=$B6),1,""),"")</f>
        <v/>
      </c>
      <c r="AY6" s="18" t="str">
        <f aca="false">IF(AND(ISNUMBER($B6),ISNUMBER($C6),ISNUMBER(AY$4)),IF(AND(AY$4&lt;=$C6,AY$4+6&gt;=$B6),1,""),"")</f>
        <v/>
      </c>
      <c r="AZ6" s="18" t="str">
        <f aca="false">IF(AND(ISNUMBER($B6),ISNUMBER($C6),ISNUMBER(AZ$4)),IF(AND(AZ$4&lt;=$C6,AZ$4+6&gt;=$B6),1,""),"")</f>
        <v/>
      </c>
      <c r="BA6" s="18" t="str">
        <f aca="false">IF(AND(ISNUMBER($B6),ISNUMBER($C6),ISNUMBER(BA$4)),IF(AND(BA$4&lt;=$C6,BA$4+6&gt;=$B6),1,""),"")</f>
        <v/>
      </c>
      <c r="BB6" s="18" t="str">
        <f aca="false">IF(AND(ISNUMBER($B6),ISNUMBER($C6),ISNUMBER(BB$4)),IF(AND(BB$4&lt;=$C6,BB$4+6&gt;=$B6),1,""),"")</f>
        <v/>
      </c>
      <c r="BC6" s="18" t="str">
        <f aca="false">IF(AND(ISNUMBER($B6),ISNUMBER($C6),ISNUMBER(BC$4)),IF(AND(BC$4&lt;=$C6,BC$4+6&gt;=$B6),1,""),"")</f>
        <v/>
      </c>
      <c r="BD6" s="18" t="str">
        <f aca="false">IF(AND(ISNUMBER($B6),ISNUMBER($C6),ISNUMBER(BD$4)),IF(AND(BD$4&lt;=$C6,BD$4+6&gt;=$B6),1,""),"")</f>
        <v/>
      </c>
      <c r="BE6" s="18" t="str">
        <f aca="false">IF(AND(ISNUMBER($B6),ISNUMBER($C6),ISNUMBER(BE$4)),IF(AND(BE$4&lt;=$C6,BE$4+6&gt;=$B6),1,""),"")</f>
        <v/>
      </c>
      <c r="BF6" s="18" t="str">
        <f aca="false">IF(AND(ISNUMBER($B6),ISNUMBER($C6),ISNUMBER(BF$4)),IF(AND(BF$4&lt;=$C6,BF$4+6&gt;=$B6),1,""),"")</f>
        <v/>
      </c>
      <c r="BG6" s="18" t="str">
        <f aca="false">IF(AND(ISNUMBER($B6),ISNUMBER($C6),ISNUMBER(BG$4)),IF(AND(BG$4&lt;=$C6,BG$4+6&gt;=$B6),1,""),"")</f>
        <v/>
      </c>
      <c r="BH6" s="18" t="str">
        <f aca="false">IF(AND(ISNUMBER($B6),ISNUMBER($C6),ISNUMBER(BH$4)),IF(AND(BH$4&lt;=$C6,BH$4+6&gt;=$B6),1,""),"")</f>
        <v/>
      </c>
      <c r="BI6" s="18" t="str">
        <f aca="false">IF(AND(ISNUMBER($B6),ISNUMBER($C6),ISNUMBER(BI$4)),IF(AND(BI$4&lt;=$C6,BI$4+6&gt;=$B6),1,""),"")</f>
        <v/>
      </c>
      <c r="BJ6" s="18" t="str">
        <f aca="false">IF(AND(ISNUMBER($B6),ISNUMBER($C6),ISNUMBER(BJ$4)),IF(AND(BJ$4&lt;=$C6,BJ$4+6&gt;=$B6),1,""),"")</f>
        <v/>
      </c>
      <c r="BK6" s="18" t="str">
        <f aca="false">IF(AND(ISNUMBER($B6),ISNUMBER($C6),ISNUMBER(BK$4)),IF(AND(BK$4&lt;=$C6,BK$4+6&gt;=$B6),1,""),"")</f>
        <v/>
      </c>
      <c r="BL6" s="18" t="str">
        <f aca="false">IF(AND(ISNUMBER($B6),ISNUMBER($C6),ISNUMBER(BL$4)),IF(AND(BL$4&lt;=$C6,BL$4+6&gt;=$B6),1,""),"")</f>
        <v/>
      </c>
      <c r="BM6" s="18" t="str">
        <f aca="false">IF(AND(ISNUMBER($B6),ISNUMBER($C6),ISNUMBER(BM$4)),IF(AND(BM$4&lt;=$C6,BM$4+6&gt;=$B6),1,""),"")</f>
        <v/>
      </c>
      <c r="BN6" s="18" t="str">
        <f aca="false">IF(AND(ISNUMBER($B6),ISNUMBER($C6),ISNUMBER(BN$4)),IF(AND(BN$4&lt;=$C6,BN$4+6&gt;=$B6),1,""),"")</f>
        <v/>
      </c>
      <c r="BO6" s="18" t="str">
        <f aca="false">IF(AND(ISNUMBER($B6),ISNUMBER($C6),ISNUMBER(BO$4)),IF(AND(BO$4&lt;=$C6,BO$4+6&gt;=$B6),1,""),"")</f>
        <v/>
      </c>
      <c r="BP6" s="18" t="str">
        <f aca="false">IF(AND(ISNUMBER($B6),ISNUMBER($C6),ISNUMBER(BP$4)),IF(AND(BP$4&lt;=$C6,BP$4+6&gt;=$B6),1,""),"")</f>
        <v/>
      </c>
      <c r="BQ6" s="18" t="str">
        <f aca="false">IF(AND(ISNUMBER($B6),ISNUMBER($C6),ISNUMBER(BQ$4)),IF(AND(BQ$4&lt;=$C6,BQ$4+6&gt;=$B6),1,""),"")</f>
        <v/>
      </c>
      <c r="BR6" s="18" t="str">
        <f aca="false">IF(AND(ISNUMBER($B6),ISNUMBER($C6),ISNUMBER(BR$4)),IF(AND(BR$4&lt;=$C6,BR$4+6&gt;=$B6),1,""),"")</f>
        <v/>
      </c>
      <c r="BS6" s="18" t="str">
        <f aca="false">IF(AND(ISNUMBER($B6),ISNUMBER($C6),ISNUMBER(BS$4)),IF(AND(BS$4&lt;=$C6,BS$4+6&gt;=$B6),1,""),"")</f>
        <v/>
      </c>
      <c r="BT6" s="18" t="str">
        <f aca="false">IF(AND(ISNUMBER($B6),ISNUMBER($C6),ISNUMBER(BT$4)),IF(AND(BT$4&lt;=$C6,BT$4+6&gt;=$B6),1,""),"")</f>
        <v/>
      </c>
      <c r="BU6" s="18" t="str">
        <f aca="false">IF(AND(ISNUMBER($B6),ISNUMBER($C6),ISNUMBER(BU$4)),IF(AND(BU$4&lt;=$C6,BU$4+6&gt;=$B6),1,""),"")</f>
        <v/>
      </c>
      <c r="BV6" s="18" t="str">
        <f aca="false">IF(AND(ISNUMBER($B6),ISNUMBER($C6),ISNUMBER(BV$4)),IF(AND(BV$4&lt;=$C6,BV$4+6&gt;=$B6),1,""),"")</f>
        <v/>
      </c>
      <c r="BW6" s="18" t="str">
        <f aca="false">IF(AND(ISNUMBER($B6),ISNUMBER($C6),ISNUMBER(BW$4)),IF(AND(BW$4&lt;=$C6,BW$4+6&gt;=$B6),1,""),"")</f>
        <v/>
      </c>
      <c r="BX6" s="18" t="str">
        <f aca="false">IF(AND(ISNUMBER($B6),ISNUMBER($C6),ISNUMBER(BX$4)),IF(AND(BX$4&lt;=$C6,BX$4+6&gt;=$B6),1,""),"")</f>
        <v/>
      </c>
      <c r="BY6" s="18" t="str">
        <f aca="false">IF(AND(ISNUMBER($B6),ISNUMBER($C6),ISNUMBER(BY$4)),IF(AND(BY$4&lt;=$C6,BY$4+6&gt;=$B6),1,""),"")</f>
        <v/>
      </c>
      <c r="BZ6" s="18" t="str">
        <f aca="false">IF(AND(ISNUMBER($B6),ISNUMBER($C6),ISNUMBER(BZ$4)),IF(AND(BZ$4&lt;=$C6,BZ$4+6&gt;=$B6),1,""),"")</f>
        <v/>
      </c>
      <c r="CA6" s="18" t="str">
        <f aca="false">IF(AND(ISNUMBER($B6),ISNUMBER($C6),ISNUMBER(CA$4)),IF(AND(CA$4&lt;=$C6,CA$4+6&gt;=$B6),1,""),"")</f>
        <v/>
      </c>
      <c r="CB6" s="18" t="str">
        <f aca="false">IF(AND(ISNUMBER($B6),ISNUMBER($C6),ISNUMBER(CB$4)),IF(AND(CB$4&lt;=$C6,CB$4+6&gt;=$B6),1,""),"")</f>
        <v/>
      </c>
      <c r="CC6" s="18" t="str">
        <f aca="false">IF(AND(ISNUMBER($B6),ISNUMBER($C6),ISNUMBER(CC$4)),IF(AND(CC$4&lt;=$C6,CC$4+6&gt;=$B6),1,""),"")</f>
        <v/>
      </c>
      <c r="CD6" s="18" t="str">
        <f aca="false">IF(AND(ISNUMBER($B6),ISNUMBER($C6),ISNUMBER(CD$4)),IF(AND(CD$4&lt;=$C6,CD$4+6&gt;=$B6),1,""),"")</f>
        <v/>
      </c>
      <c r="CE6" s="18" t="str">
        <f aca="false">IF(AND(ISNUMBER($B6),ISNUMBER($C6),ISNUMBER(CE$4)),IF(AND(CE$4&lt;=$C6,CE$4+6&gt;=$B6),1,""),"")</f>
        <v/>
      </c>
    </row>
    <row r="7" customFormat="false" ht="15" hidden="false" customHeight="false" outlineLevel="0" collapsed="false">
      <c r="A7" s="24" t="s">
        <v>687</v>
      </c>
      <c r="B7" s="67" t="str">
        <f aca="false">Jaloane!$G$19</f>
        <v/>
      </c>
      <c r="C7" s="67" t="str">
        <f aca="false">Jaloane!$G$20</f>
        <v/>
      </c>
      <c r="D7" s="18" t="str">
        <f aca="false">IF(AND(ISNUMBER($B7),ISNUMBER($C7),ISNUMBER(D$4)),IF(AND(D$4&lt;=$C7,D$4+6&gt;=$B7),1,""),"")</f>
        <v/>
      </c>
      <c r="E7" s="18" t="str">
        <f aca="false">IF(AND(ISNUMBER($B7),ISNUMBER($C7),ISNUMBER(E$4)),IF(AND(E$4&lt;=$C7,E$4+6&gt;=$B7),1,""),"")</f>
        <v/>
      </c>
      <c r="F7" s="18" t="str">
        <f aca="false">IF(AND(ISNUMBER($B7),ISNUMBER($C7),ISNUMBER(F$4)),IF(AND(F$4&lt;=$C7,F$4+6&gt;=$B7),1,""),"")</f>
        <v/>
      </c>
      <c r="G7" s="18" t="str">
        <f aca="false">IF(AND(ISNUMBER($B7),ISNUMBER($C7),ISNUMBER(G$4)),IF(AND(G$4&lt;=$C7,G$4+6&gt;=$B7),1,""),"")</f>
        <v/>
      </c>
      <c r="H7" s="18" t="str">
        <f aca="false">IF(AND(ISNUMBER($B7),ISNUMBER($C7),ISNUMBER(H$4)),IF(AND(H$4&lt;=$C7,H$4+6&gt;=$B7),1,""),"")</f>
        <v/>
      </c>
      <c r="I7" s="18" t="str">
        <f aca="false">IF(AND(ISNUMBER($B7),ISNUMBER($C7),ISNUMBER(I$4)),IF(AND(I$4&lt;=$C7,I$4+6&gt;=$B7),1,""),"")</f>
        <v/>
      </c>
      <c r="J7" s="18" t="str">
        <f aca="false">IF(AND(ISNUMBER($B7),ISNUMBER($C7),ISNUMBER(J$4)),IF(AND(J$4&lt;=$C7,J$4+6&gt;=$B7),1,""),"")</f>
        <v/>
      </c>
      <c r="K7" s="18" t="str">
        <f aca="false">IF(AND(ISNUMBER($B7),ISNUMBER($C7),ISNUMBER(K$4)),IF(AND(K$4&lt;=$C7,K$4+6&gt;=$B7),1,""),"")</f>
        <v/>
      </c>
      <c r="L7" s="18" t="str">
        <f aca="false">IF(AND(ISNUMBER($B7),ISNUMBER($C7),ISNUMBER(L$4)),IF(AND(L$4&lt;=$C7,L$4+6&gt;=$B7),1,""),"")</f>
        <v/>
      </c>
      <c r="M7" s="18" t="str">
        <f aca="false">IF(AND(ISNUMBER($B7),ISNUMBER($C7),ISNUMBER(M$4)),IF(AND(M$4&lt;=$C7,M$4+6&gt;=$B7),1,""),"")</f>
        <v/>
      </c>
      <c r="N7" s="18" t="str">
        <f aca="false">IF(AND(ISNUMBER($B7),ISNUMBER($C7),ISNUMBER(N$4)),IF(AND(N$4&lt;=$C7,N$4+6&gt;=$B7),1,""),"")</f>
        <v/>
      </c>
      <c r="O7" s="18" t="str">
        <f aca="false">IF(AND(ISNUMBER($B7),ISNUMBER($C7),ISNUMBER(O$4)),IF(AND(O$4&lt;=$C7,O$4+6&gt;=$B7),1,""),"")</f>
        <v/>
      </c>
      <c r="P7" s="18" t="str">
        <f aca="false">IF(AND(ISNUMBER($B7),ISNUMBER($C7),ISNUMBER(P$4)),IF(AND(P$4&lt;=$C7,P$4+6&gt;=$B7),1,""),"")</f>
        <v/>
      </c>
      <c r="Q7" s="18" t="str">
        <f aca="false">IF(AND(ISNUMBER($B7),ISNUMBER($C7),ISNUMBER(Q$4)),IF(AND(Q$4&lt;=$C7,Q$4+6&gt;=$B7),1,""),"")</f>
        <v/>
      </c>
      <c r="R7" s="18" t="str">
        <f aca="false">IF(AND(ISNUMBER($B7),ISNUMBER($C7),ISNUMBER(R$4)),IF(AND(R$4&lt;=$C7,R$4+6&gt;=$B7),1,""),"")</f>
        <v/>
      </c>
      <c r="S7" s="18" t="str">
        <f aca="false">IF(AND(ISNUMBER($B7),ISNUMBER($C7),ISNUMBER(S$4)),IF(AND(S$4&lt;=$C7,S$4+6&gt;=$B7),1,""),"")</f>
        <v/>
      </c>
      <c r="T7" s="18" t="str">
        <f aca="false">IF(AND(ISNUMBER($B7),ISNUMBER($C7),ISNUMBER(T$4)),IF(AND(T$4&lt;=$C7,T$4+6&gt;=$B7),1,""),"")</f>
        <v/>
      </c>
      <c r="U7" s="18" t="str">
        <f aca="false">IF(AND(ISNUMBER($B7),ISNUMBER($C7),ISNUMBER(U$4)),IF(AND(U$4&lt;=$C7,U$4+6&gt;=$B7),1,""),"")</f>
        <v/>
      </c>
      <c r="V7" s="18" t="str">
        <f aca="false">IF(AND(ISNUMBER($B7),ISNUMBER($C7),ISNUMBER(V$4)),IF(AND(V$4&lt;=$C7,V$4+6&gt;=$B7),1,""),"")</f>
        <v/>
      </c>
      <c r="W7" s="18" t="str">
        <f aca="false">IF(AND(ISNUMBER($B7),ISNUMBER($C7),ISNUMBER(W$4)),IF(AND(W$4&lt;=$C7,W$4+6&gt;=$B7),1,""),"")</f>
        <v/>
      </c>
      <c r="X7" s="18" t="str">
        <f aca="false">IF(AND(ISNUMBER($B7),ISNUMBER($C7),ISNUMBER(X$4)),IF(AND(X$4&lt;=$C7,X$4+6&gt;=$B7),1,""),"")</f>
        <v/>
      </c>
      <c r="Y7" s="18" t="str">
        <f aca="false">IF(AND(ISNUMBER($B7),ISNUMBER($C7),ISNUMBER(Y$4)),IF(AND(Y$4&lt;=$C7,Y$4+6&gt;=$B7),1,""),"")</f>
        <v/>
      </c>
      <c r="Z7" s="18" t="str">
        <f aca="false">IF(AND(ISNUMBER($B7),ISNUMBER($C7),ISNUMBER(Z$4)),IF(AND(Z$4&lt;=$C7,Z$4+6&gt;=$B7),1,""),"")</f>
        <v/>
      </c>
      <c r="AA7" s="18" t="str">
        <f aca="false">IF(AND(ISNUMBER($B7),ISNUMBER($C7),ISNUMBER(AA$4)),IF(AND(AA$4&lt;=$C7,AA$4+6&gt;=$B7),1,""),"")</f>
        <v/>
      </c>
      <c r="AB7" s="18" t="str">
        <f aca="false">IF(AND(ISNUMBER($B7),ISNUMBER($C7),ISNUMBER(AB$4)),IF(AND(AB$4&lt;=$C7,AB$4+6&gt;=$B7),1,""),"")</f>
        <v/>
      </c>
      <c r="AC7" s="18" t="str">
        <f aca="false">IF(AND(ISNUMBER($B7),ISNUMBER($C7),ISNUMBER(AC$4)),IF(AND(AC$4&lt;=$C7,AC$4+6&gt;=$B7),1,""),"")</f>
        <v/>
      </c>
      <c r="AD7" s="18" t="str">
        <f aca="false">IF(AND(ISNUMBER($B7),ISNUMBER($C7),ISNUMBER(AD$4)),IF(AND(AD$4&lt;=$C7,AD$4+6&gt;=$B7),1,""),"")</f>
        <v/>
      </c>
      <c r="AE7" s="18" t="str">
        <f aca="false">IF(AND(ISNUMBER($B7),ISNUMBER($C7),ISNUMBER(AE$4)),IF(AND(AE$4&lt;=$C7,AE$4+6&gt;=$B7),1,""),"")</f>
        <v/>
      </c>
      <c r="AF7" s="18" t="str">
        <f aca="false">IF(AND(ISNUMBER($B7),ISNUMBER($C7),ISNUMBER(AF$4)),IF(AND(AF$4&lt;=$C7,AF$4+6&gt;=$B7),1,""),"")</f>
        <v/>
      </c>
      <c r="AG7" s="18" t="str">
        <f aca="false">IF(AND(ISNUMBER($B7),ISNUMBER($C7),ISNUMBER(AG$4)),IF(AND(AG$4&lt;=$C7,AG$4+6&gt;=$B7),1,""),"")</f>
        <v/>
      </c>
      <c r="AH7" s="18" t="str">
        <f aca="false">IF(AND(ISNUMBER($B7),ISNUMBER($C7),ISNUMBER(AH$4)),IF(AND(AH$4&lt;=$C7,AH$4+6&gt;=$B7),1,""),"")</f>
        <v/>
      </c>
      <c r="AI7" s="18" t="str">
        <f aca="false">IF(AND(ISNUMBER($B7),ISNUMBER($C7),ISNUMBER(AI$4)),IF(AND(AI$4&lt;=$C7,AI$4+6&gt;=$B7),1,""),"")</f>
        <v/>
      </c>
      <c r="AJ7" s="18" t="str">
        <f aca="false">IF(AND(ISNUMBER($B7),ISNUMBER($C7),ISNUMBER(AJ$4)),IF(AND(AJ$4&lt;=$C7,AJ$4+6&gt;=$B7),1,""),"")</f>
        <v/>
      </c>
      <c r="AK7" s="18" t="str">
        <f aca="false">IF(AND(ISNUMBER($B7),ISNUMBER($C7),ISNUMBER(AK$4)),IF(AND(AK$4&lt;=$C7,AK$4+6&gt;=$B7),1,""),"")</f>
        <v/>
      </c>
      <c r="AL7" s="18" t="str">
        <f aca="false">IF(AND(ISNUMBER($B7),ISNUMBER($C7),ISNUMBER(AL$4)),IF(AND(AL$4&lt;=$C7,AL$4+6&gt;=$B7),1,""),"")</f>
        <v/>
      </c>
      <c r="AM7" s="18" t="str">
        <f aca="false">IF(AND(ISNUMBER($B7),ISNUMBER($C7),ISNUMBER(AM$4)),IF(AND(AM$4&lt;=$C7,AM$4+6&gt;=$B7),1,""),"")</f>
        <v/>
      </c>
      <c r="AN7" s="18" t="str">
        <f aca="false">IF(AND(ISNUMBER($B7),ISNUMBER($C7),ISNUMBER(AN$4)),IF(AND(AN$4&lt;=$C7,AN$4+6&gt;=$B7),1,""),"")</f>
        <v/>
      </c>
      <c r="AO7" s="18" t="str">
        <f aca="false">IF(AND(ISNUMBER($B7),ISNUMBER($C7),ISNUMBER(AO$4)),IF(AND(AO$4&lt;=$C7,AO$4+6&gt;=$B7),1,""),"")</f>
        <v/>
      </c>
      <c r="AP7" s="18" t="str">
        <f aca="false">IF(AND(ISNUMBER($B7),ISNUMBER($C7),ISNUMBER(AP$4)),IF(AND(AP$4&lt;=$C7,AP$4+6&gt;=$B7),1,""),"")</f>
        <v/>
      </c>
      <c r="AQ7" s="18" t="str">
        <f aca="false">IF(AND(ISNUMBER($B7),ISNUMBER($C7),ISNUMBER(AQ$4)),IF(AND(AQ$4&lt;=$C7,AQ$4+6&gt;=$B7),1,""),"")</f>
        <v/>
      </c>
      <c r="AR7" s="18" t="str">
        <f aca="false">IF(AND(ISNUMBER($B7),ISNUMBER($C7),ISNUMBER(AR$4)),IF(AND(AR$4&lt;=$C7,AR$4+6&gt;=$B7),1,""),"")</f>
        <v/>
      </c>
      <c r="AS7" s="18" t="str">
        <f aca="false">IF(AND(ISNUMBER($B7),ISNUMBER($C7),ISNUMBER(AS$4)),IF(AND(AS$4&lt;=$C7,AS$4+6&gt;=$B7),1,""),"")</f>
        <v/>
      </c>
      <c r="AT7" s="18" t="str">
        <f aca="false">IF(AND(ISNUMBER($B7),ISNUMBER($C7),ISNUMBER(AT$4)),IF(AND(AT$4&lt;=$C7,AT$4+6&gt;=$B7),1,""),"")</f>
        <v/>
      </c>
      <c r="AU7" s="18" t="str">
        <f aca="false">IF(AND(ISNUMBER($B7),ISNUMBER($C7),ISNUMBER(AU$4)),IF(AND(AU$4&lt;=$C7,AU$4+6&gt;=$B7),1,""),"")</f>
        <v/>
      </c>
      <c r="AV7" s="18" t="str">
        <f aca="false">IF(AND(ISNUMBER($B7),ISNUMBER($C7),ISNUMBER(AV$4)),IF(AND(AV$4&lt;=$C7,AV$4+6&gt;=$B7),1,""),"")</f>
        <v/>
      </c>
      <c r="AW7" s="18" t="str">
        <f aca="false">IF(AND(ISNUMBER($B7),ISNUMBER($C7),ISNUMBER(AW$4)),IF(AND(AW$4&lt;=$C7,AW$4+6&gt;=$B7),1,""),"")</f>
        <v/>
      </c>
      <c r="AX7" s="18" t="str">
        <f aca="false">IF(AND(ISNUMBER($B7),ISNUMBER($C7),ISNUMBER(AX$4)),IF(AND(AX$4&lt;=$C7,AX$4+6&gt;=$B7),1,""),"")</f>
        <v/>
      </c>
      <c r="AY7" s="18" t="str">
        <f aca="false">IF(AND(ISNUMBER($B7),ISNUMBER($C7),ISNUMBER(AY$4)),IF(AND(AY$4&lt;=$C7,AY$4+6&gt;=$B7),1,""),"")</f>
        <v/>
      </c>
      <c r="AZ7" s="18" t="str">
        <f aca="false">IF(AND(ISNUMBER($B7),ISNUMBER($C7),ISNUMBER(AZ$4)),IF(AND(AZ$4&lt;=$C7,AZ$4+6&gt;=$B7),1,""),"")</f>
        <v/>
      </c>
      <c r="BA7" s="18" t="str">
        <f aca="false">IF(AND(ISNUMBER($B7),ISNUMBER($C7),ISNUMBER(BA$4)),IF(AND(BA$4&lt;=$C7,BA$4+6&gt;=$B7),1,""),"")</f>
        <v/>
      </c>
      <c r="BB7" s="18" t="str">
        <f aca="false">IF(AND(ISNUMBER($B7),ISNUMBER($C7),ISNUMBER(BB$4)),IF(AND(BB$4&lt;=$C7,BB$4+6&gt;=$B7),1,""),"")</f>
        <v/>
      </c>
      <c r="BC7" s="18" t="str">
        <f aca="false">IF(AND(ISNUMBER($B7),ISNUMBER($C7),ISNUMBER(BC$4)),IF(AND(BC$4&lt;=$C7,BC$4+6&gt;=$B7),1,""),"")</f>
        <v/>
      </c>
      <c r="BD7" s="18" t="str">
        <f aca="false">IF(AND(ISNUMBER($B7),ISNUMBER($C7),ISNUMBER(BD$4)),IF(AND(BD$4&lt;=$C7,BD$4+6&gt;=$B7),1,""),"")</f>
        <v/>
      </c>
      <c r="BE7" s="18" t="str">
        <f aca="false">IF(AND(ISNUMBER($B7),ISNUMBER($C7),ISNUMBER(BE$4)),IF(AND(BE$4&lt;=$C7,BE$4+6&gt;=$B7),1,""),"")</f>
        <v/>
      </c>
      <c r="BF7" s="18" t="str">
        <f aca="false">IF(AND(ISNUMBER($B7),ISNUMBER($C7),ISNUMBER(BF$4)),IF(AND(BF$4&lt;=$C7,BF$4+6&gt;=$B7),1,""),"")</f>
        <v/>
      </c>
      <c r="BG7" s="18" t="str">
        <f aca="false">IF(AND(ISNUMBER($B7),ISNUMBER($C7),ISNUMBER(BG$4)),IF(AND(BG$4&lt;=$C7,BG$4+6&gt;=$B7),1,""),"")</f>
        <v/>
      </c>
      <c r="BH7" s="18" t="str">
        <f aca="false">IF(AND(ISNUMBER($B7),ISNUMBER($C7),ISNUMBER(BH$4)),IF(AND(BH$4&lt;=$C7,BH$4+6&gt;=$B7),1,""),"")</f>
        <v/>
      </c>
      <c r="BI7" s="18" t="str">
        <f aca="false">IF(AND(ISNUMBER($B7),ISNUMBER($C7),ISNUMBER(BI$4)),IF(AND(BI$4&lt;=$C7,BI$4+6&gt;=$B7),1,""),"")</f>
        <v/>
      </c>
      <c r="BJ7" s="18" t="str">
        <f aca="false">IF(AND(ISNUMBER($B7),ISNUMBER($C7),ISNUMBER(BJ$4)),IF(AND(BJ$4&lt;=$C7,BJ$4+6&gt;=$B7),1,""),"")</f>
        <v/>
      </c>
      <c r="BK7" s="18" t="str">
        <f aca="false">IF(AND(ISNUMBER($B7),ISNUMBER($C7),ISNUMBER(BK$4)),IF(AND(BK$4&lt;=$C7,BK$4+6&gt;=$B7),1,""),"")</f>
        <v/>
      </c>
      <c r="BL7" s="18" t="str">
        <f aca="false">IF(AND(ISNUMBER($B7),ISNUMBER($C7),ISNUMBER(BL$4)),IF(AND(BL$4&lt;=$C7,BL$4+6&gt;=$B7),1,""),"")</f>
        <v/>
      </c>
      <c r="BM7" s="18" t="str">
        <f aca="false">IF(AND(ISNUMBER($B7),ISNUMBER($C7),ISNUMBER(BM$4)),IF(AND(BM$4&lt;=$C7,BM$4+6&gt;=$B7),1,""),"")</f>
        <v/>
      </c>
      <c r="BN7" s="18" t="str">
        <f aca="false">IF(AND(ISNUMBER($B7),ISNUMBER($C7),ISNUMBER(BN$4)),IF(AND(BN$4&lt;=$C7,BN$4+6&gt;=$B7),1,""),"")</f>
        <v/>
      </c>
      <c r="BO7" s="18" t="str">
        <f aca="false">IF(AND(ISNUMBER($B7),ISNUMBER($C7),ISNUMBER(BO$4)),IF(AND(BO$4&lt;=$C7,BO$4+6&gt;=$B7),1,""),"")</f>
        <v/>
      </c>
      <c r="BP7" s="18" t="str">
        <f aca="false">IF(AND(ISNUMBER($B7),ISNUMBER($C7),ISNUMBER(BP$4)),IF(AND(BP$4&lt;=$C7,BP$4+6&gt;=$B7),1,""),"")</f>
        <v/>
      </c>
      <c r="BQ7" s="18" t="str">
        <f aca="false">IF(AND(ISNUMBER($B7),ISNUMBER($C7),ISNUMBER(BQ$4)),IF(AND(BQ$4&lt;=$C7,BQ$4+6&gt;=$B7),1,""),"")</f>
        <v/>
      </c>
      <c r="BR7" s="18" t="str">
        <f aca="false">IF(AND(ISNUMBER($B7),ISNUMBER($C7),ISNUMBER(BR$4)),IF(AND(BR$4&lt;=$C7,BR$4+6&gt;=$B7),1,""),"")</f>
        <v/>
      </c>
      <c r="BS7" s="18" t="str">
        <f aca="false">IF(AND(ISNUMBER($B7),ISNUMBER($C7),ISNUMBER(BS$4)),IF(AND(BS$4&lt;=$C7,BS$4+6&gt;=$B7),1,""),"")</f>
        <v/>
      </c>
      <c r="BT7" s="18" t="str">
        <f aca="false">IF(AND(ISNUMBER($B7),ISNUMBER($C7),ISNUMBER(BT$4)),IF(AND(BT$4&lt;=$C7,BT$4+6&gt;=$B7),1,""),"")</f>
        <v/>
      </c>
      <c r="BU7" s="18" t="str">
        <f aca="false">IF(AND(ISNUMBER($B7),ISNUMBER($C7),ISNUMBER(BU$4)),IF(AND(BU$4&lt;=$C7,BU$4+6&gt;=$B7),1,""),"")</f>
        <v/>
      </c>
      <c r="BV7" s="18" t="str">
        <f aca="false">IF(AND(ISNUMBER($B7),ISNUMBER($C7),ISNUMBER(BV$4)),IF(AND(BV$4&lt;=$C7,BV$4+6&gt;=$B7),1,""),"")</f>
        <v/>
      </c>
      <c r="BW7" s="18" t="str">
        <f aca="false">IF(AND(ISNUMBER($B7),ISNUMBER($C7),ISNUMBER(BW$4)),IF(AND(BW$4&lt;=$C7,BW$4+6&gt;=$B7),1,""),"")</f>
        <v/>
      </c>
      <c r="BX7" s="18" t="str">
        <f aca="false">IF(AND(ISNUMBER($B7),ISNUMBER($C7),ISNUMBER(BX$4)),IF(AND(BX$4&lt;=$C7,BX$4+6&gt;=$B7),1,""),"")</f>
        <v/>
      </c>
      <c r="BY7" s="18" t="str">
        <f aca="false">IF(AND(ISNUMBER($B7),ISNUMBER($C7),ISNUMBER(BY$4)),IF(AND(BY$4&lt;=$C7,BY$4+6&gt;=$B7),1,""),"")</f>
        <v/>
      </c>
      <c r="BZ7" s="18" t="str">
        <f aca="false">IF(AND(ISNUMBER($B7),ISNUMBER($C7),ISNUMBER(BZ$4)),IF(AND(BZ$4&lt;=$C7,BZ$4+6&gt;=$B7),1,""),"")</f>
        <v/>
      </c>
      <c r="CA7" s="18" t="str">
        <f aca="false">IF(AND(ISNUMBER($B7),ISNUMBER($C7),ISNUMBER(CA$4)),IF(AND(CA$4&lt;=$C7,CA$4+6&gt;=$B7),1,""),"")</f>
        <v/>
      </c>
      <c r="CB7" s="18" t="str">
        <f aca="false">IF(AND(ISNUMBER($B7),ISNUMBER($C7),ISNUMBER(CB$4)),IF(AND(CB$4&lt;=$C7,CB$4+6&gt;=$B7),1,""),"")</f>
        <v/>
      </c>
      <c r="CC7" s="18" t="str">
        <f aca="false">IF(AND(ISNUMBER($B7),ISNUMBER($C7),ISNUMBER(CC$4)),IF(AND(CC$4&lt;=$C7,CC$4+6&gt;=$B7),1,""),"")</f>
        <v/>
      </c>
      <c r="CD7" s="18" t="str">
        <f aca="false">IF(AND(ISNUMBER($B7),ISNUMBER($C7),ISNUMBER(CD$4)),IF(AND(CD$4&lt;=$C7,CD$4+6&gt;=$B7),1,""),"")</f>
        <v/>
      </c>
      <c r="CE7" s="18" t="str">
        <f aca="false">IF(AND(ISNUMBER($B7),ISNUMBER($C7),ISNUMBER(CE$4)),IF(AND(CE$4&lt;=$C7,CE$4+6&gt;=$B7),1,""),"")</f>
        <v/>
      </c>
    </row>
    <row r="8" customFormat="false" ht="15" hidden="false" customHeight="false" outlineLevel="0" collapsed="false">
      <c r="A8" s="65" t="s">
        <v>688</v>
      </c>
      <c r="B8" s="67" t="str">
        <f aca="false">Jaloane!$G$18</f>
        <v/>
      </c>
      <c r="C8" s="67" t="str">
        <f aca="false">Jaloane!$G$22</f>
        <v/>
      </c>
      <c r="D8" s="18" t="str">
        <f aca="false">IF(AND(ISNUMBER($B8),ISNUMBER($C8),ISNUMBER(D$4)),IF(AND(D$4&lt;=$C8,D$4+6&gt;=$B8),1,""),"")</f>
        <v/>
      </c>
      <c r="E8" s="18" t="str">
        <f aca="false">IF(AND(ISNUMBER($B8),ISNUMBER($C8),ISNUMBER(E$4)),IF(AND(E$4&lt;=$C8,E$4+6&gt;=$B8),1,""),"")</f>
        <v/>
      </c>
      <c r="F8" s="18" t="str">
        <f aca="false">IF(AND(ISNUMBER($B8),ISNUMBER($C8),ISNUMBER(F$4)),IF(AND(F$4&lt;=$C8,F$4+6&gt;=$B8),1,""),"")</f>
        <v/>
      </c>
      <c r="G8" s="18" t="str">
        <f aca="false">IF(AND(ISNUMBER($B8),ISNUMBER($C8),ISNUMBER(G$4)),IF(AND(G$4&lt;=$C8,G$4+6&gt;=$B8),1,""),"")</f>
        <v/>
      </c>
      <c r="H8" s="18" t="str">
        <f aca="false">IF(AND(ISNUMBER($B8),ISNUMBER($C8),ISNUMBER(H$4)),IF(AND(H$4&lt;=$C8,H$4+6&gt;=$B8),1,""),"")</f>
        <v/>
      </c>
      <c r="I8" s="18" t="str">
        <f aca="false">IF(AND(ISNUMBER($B8),ISNUMBER($C8),ISNUMBER(I$4)),IF(AND(I$4&lt;=$C8,I$4+6&gt;=$B8),1,""),"")</f>
        <v/>
      </c>
      <c r="J8" s="18" t="str">
        <f aca="false">IF(AND(ISNUMBER($B8),ISNUMBER($C8),ISNUMBER(J$4)),IF(AND(J$4&lt;=$C8,J$4+6&gt;=$B8),1,""),"")</f>
        <v/>
      </c>
      <c r="K8" s="18" t="str">
        <f aca="false">IF(AND(ISNUMBER($B8),ISNUMBER($C8),ISNUMBER(K$4)),IF(AND(K$4&lt;=$C8,K$4+6&gt;=$B8),1,""),"")</f>
        <v/>
      </c>
      <c r="L8" s="18" t="str">
        <f aca="false">IF(AND(ISNUMBER($B8),ISNUMBER($C8),ISNUMBER(L$4)),IF(AND(L$4&lt;=$C8,L$4+6&gt;=$B8),1,""),"")</f>
        <v/>
      </c>
      <c r="M8" s="18" t="str">
        <f aca="false">IF(AND(ISNUMBER($B8),ISNUMBER($C8),ISNUMBER(M$4)),IF(AND(M$4&lt;=$C8,M$4+6&gt;=$B8),1,""),"")</f>
        <v/>
      </c>
      <c r="N8" s="18" t="str">
        <f aca="false">IF(AND(ISNUMBER($B8),ISNUMBER($C8),ISNUMBER(N$4)),IF(AND(N$4&lt;=$C8,N$4+6&gt;=$B8),1,""),"")</f>
        <v/>
      </c>
      <c r="O8" s="18" t="str">
        <f aca="false">IF(AND(ISNUMBER($B8),ISNUMBER($C8),ISNUMBER(O$4)),IF(AND(O$4&lt;=$C8,O$4+6&gt;=$B8),1,""),"")</f>
        <v/>
      </c>
      <c r="P8" s="18" t="str">
        <f aca="false">IF(AND(ISNUMBER($B8),ISNUMBER($C8),ISNUMBER(P$4)),IF(AND(P$4&lt;=$C8,P$4+6&gt;=$B8),1,""),"")</f>
        <v/>
      </c>
      <c r="Q8" s="18" t="str">
        <f aca="false">IF(AND(ISNUMBER($B8),ISNUMBER($C8),ISNUMBER(Q$4)),IF(AND(Q$4&lt;=$C8,Q$4+6&gt;=$B8),1,""),"")</f>
        <v/>
      </c>
      <c r="R8" s="18" t="str">
        <f aca="false">IF(AND(ISNUMBER($B8),ISNUMBER($C8),ISNUMBER(R$4)),IF(AND(R$4&lt;=$C8,R$4+6&gt;=$B8),1,""),"")</f>
        <v/>
      </c>
      <c r="S8" s="18" t="str">
        <f aca="false">IF(AND(ISNUMBER($B8),ISNUMBER($C8),ISNUMBER(S$4)),IF(AND(S$4&lt;=$C8,S$4+6&gt;=$B8),1,""),"")</f>
        <v/>
      </c>
      <c r="T8" s="18" t="str">
        <f aca="false">IF(AND(ISNUMBER($B8),ISNUMBER($C8),ISNUMBER(T$4)),IF(AND(T$4&lt;=$C8,T$4+6&gt;=$B8),1,""),"")</f>
        <v/>
      </c>
      <c r="U8" s="18" t="str">
        <f aca="false">IF(AND(ISNUMBER($B8),ISNUMBER($C8),ISNUMBER(U$4)),IF(AND(U$4&lt;=$C8,U$4+6&gt;=$B8),1,""),"")</f>
        <v/>
      </c>
      <c r="V8" s="18" t="str">
        <f aca="false">IF(AND(ISNUMBER($B8),ISNUMBER($C8),ISNUMBER(V$4)),IF(AND(V$4&lt;=$C8,V$4+6&gt;=$B8),1,""),"")</f>
        <v/>
      </c>
      <c r="W8" s="18" t="str">
        <f aca="false">IF(AND(ISNUMBER($B8),ISNUMBER($C8),ISNUMBER(W$4)),IF(AND(W$4&lt;=$C8,W$4+6&gt;=$B8),1,""),"")</f>
        <v/>
      </c>
      <c r="X8" s="18" t="str">
        <f aca="false">IF(AND(ISNUMBER($B8),ISNUMBER($C8),ISNUMBER(X$4)),IF(AND(X$4&lt;=$C8,X$4+6&gt;=$B8),1,""),"")</f>
        <v/>
      </c>
      <c r="Y8" s="18" t="str">
        <f aca="false">IF(AND(ISNUMBER($B8),ISNUMBER($C8),ISNUMBER(Y$4)),IF(AND(Y$4&lt;=$C8,Y$4+6&gt;=$B8),1,""),"")</f>
        <v/>
      </c>
      <c r="Z8" s="18" t="str">
        <f aca="false">IF(AND(ISNUMBER($B8),ISNUMBER($C8),ISNUMBER(Z$4)),IF(AND(Z$4&lt;=$C8,Z$4+6&gt;=$B8),1,""),"")</f>
        <v/>
      </c>
      <c r="AA8" s="18" t="str">
        <f aca="false">IF(AND(ISNUMBER($B8),ISNUMBER($C8),ISNUMBER(AA$4)),IF(AND(AA$4&lt;=$C8,AA$4+6&gt;=$B8),1,""),"")</f>
        <v/>
      </c>
      <c r="AB8" s="18" t="str">
        <f aca="false">IF(AND(ISNUMBER($B8),ISNUMBER($C8),ISNUMBER(AB$4)),IF(AND(AB$4&lt;=$C8,AB$4+6&gt;=$B8),1,""),"")</f>
        <v/>
      </c>
      <c r="AC8" s="18" t="str">
        <f aca="false">IF(AND(ISNUMBER($B8),ISNUMBER($C8),ISNUMBER(AC$4)),IF(AND(AC$4&lt;=$C8,AC$4+6&gt;=$B8),1,""),"")</f>
        <v/>
      </c>
      <c r="AD8" s="18" t="str">
        <f aca="false">IF(AND(ISNUMBER($B8),ISNUMBER($C8),ISNUMBER(AD$4)),IF(AND(AD$4&lt;=$C8,AD$4+6&gt;=$B8),1,""),"")</f>
        <v/>
      </c>
      <c r="AE8" s="18" t="str">
        <f aca="false">IF(AND(ISNUMBER($B8),ISNUMBER($C8),ISNUMBER(AE$4)),IF(AND(AE$4&lt;=$C8,AE$4+6&gt;=$B8),1,""),"")</f>
        <v/>
      </c>
      <c r="AF8" s="18" t="str">
        <f aca="false">IF(AND(ISNUMBER($B8),ISNUMBER($C8),ISNUMBER(AF$4)),IF(AND(AF$4&lt;=$C8,AF$4+6&gt;=$B8),1,""),"")</f>
        <v/>
      </c>
      <c r="AG8" s="18" t="str">
        <f aca="false">IF(AND(ISNUMBER($B8),ISNUMBER($C8),ISNUMBER(AG$4)),IF(AND(AG$4&lt;=$C8,AG$4+6&gt;=$B8),1,""),"")</f>
        <v/>
      </c>
      <c r="AH8" s="18" t="str">
        <f aca="false">IF(AND(ISNUMBER($B8),ISNUMBER($C8),ISNUMBER(AH$4)),IF(AND(AH$4&lt;=$C8,AH$4+6&gt;=$B8),1,""),"")</f>
        <v/>
      </c>
      <c r="AI8" s="18" t="str">
        <f aca="false">IF(AND(ISNUMBER($B8),ISNUMBER($C8),ISNUMBER(AI$4)),IF(AND(AI$4&lt;=$C8,AI$4+6&gt;=$B8),1,""),"")</f>
        <v/>
      </c>
      <c r="AJ8" s="18" t="str">
        <f aca="false">IF(AND(ISNUMBER($B8),ISNUMBER($C8),ISNUMBER(AJ$4)),IF(AND(AJ$4&lt;=$C8,AJ$4+6&gt;=$B8),1,""),"")</f>
        <v/>
      </c>
      <c r="AK8" s="18" t="str">
        <f aca="false">IF(AND(ISNUMBER($B8),ISNUMBER($C8),ISNUMBER(AK$4)),IF(AND(AK$4&lt;=$C8,AK$4+6&gt;=$B8),1,""),"")</f>
        <v/>
      </c>
      <c r="AL8" s="18" t="str">
        <f aca="false">IF(AND(ISNUMBER($B8),ISNUMBER($C8),ISNUMBER(AL$4)),IF(AND(AL$4&lt;=$C8,AL$4+6&gt;=$B8),1,""),"")</f>
        <v/>
      </c>
      <c r="AM8" s="18" t="str">
        <f aca="false">IF(AND(ISNUMBER($B8),ISNUMBER($C8),ISNUMBER(AM$4)),IF(AND(AM$4&lt;=$C8,AM$4+6&gt;=$B8),1,""),"")</f>
        <v/>
      </c>
      <c r="AN8" s="18" t="str">
        <f aca="false">IF(AND(ISNUMBER($B8),ISNUMBER($C8),ISNUMBER(AN$4)),IF(AND(AN$4&lt;=$C8,AN$4+6&gt;=$B8),1,""),"")</f>
        <v/>
      </c>
      <c r="AO8" s="18" t="str">
        <f aca="false">IF(AND(ISNUMBER($B8),ISNUMBER($C8),ISNUMBER(AO$4)),IF(AND(AO$4&lt;=$C8,AO$4+6&gt;=$B8),1,""),"")</f>
        <v/>
      </c>
      <c r="AP8" s="18" t="str">
        <f aca="false">IF(AND(ISNUMBER($B8),ISNUMBER($C8),ISNUMBER(AP$4)),IF(AND(AP$4&lt;=$C8,AP$4+6&gt;=$B8),1,""),"")</f>
        <v/>
      </c>
      <c r="AQ8" s="18" t="str">
        <f aca="false">IF(AND(ISNUMBER($B8),ISNUMBER($C8),ISNUMBER(AQ$4)),IF(AND(AQ$4&lt;=$C8,AQ$4+6&gt;=$B8),1,""),"")</f>
        <v/>
      </c>
      <c r="AR8" s="18" t="str">
        <f aca="false">IF(AND(ISNUMBER($B8),ISNUMBER($C8),ISNUMBER(AR$4)),IF(AND(AR$4&lt;=$C8,AR$4+6&gt;=$B8),1,""),"")</f>
        <v/>
      </c>
      <c r="AS8" s="18" t="str">
        <f aca="false">IF(AND(ISNUMBER($B8),ISNUMBER($C8),ISNUMBER(AS$4)),IF(AND(AS$4&lt;=$C8,AS$4+6&gt;=$B8),1,""),"")</f>
        <v/>
      </c>
      <c r="AT8" s="18" t="str">
        <f aca="false">IF(AND(ISNUMBER($B8),ISNUMBER($C8),ISNUMBER(AT$4)),IF(AND(AT$4&lt;=$C8,AT$4+6&gt;=$B8),1,""),"")</f>
        <v/>
      </c>
      <c r="AU8" s="18" t="str">
        <f aca="false">IF(AND(ISNUMBER($B8),ISNUMBER($C8),ISNUMBER(AU$4)),IF(AND(AU$4&lt;=$C8,AU$4+6&gt;=$B8),1,""),"")</f>
        <v/>
      </c>
      <c r="AV8" s="18" t="str">
        <f aca="false">IF(AND(ISNUMBER($B8),ISNUMBER($C8),ISNUMBER(AV$4)),IF(AND(AV$4&lt;=$C8,AV$4+6&gt;=$B8),1,""),"")</f>
        <v/>
      </c>
      <c r="AW8" s="18" t="str">
        <f aca="false">IF(AND(ISNUMBER($B8),ISNUMBER($C8),ISNUMBER(AW$4)),IF(AND(AW$4&lt;=$C8,AW$4+6&gt;=$B8),1,""),"")</f>
        <v/>
      </c>
      <c r="AX8" s="18" t="str">
        <f aca="false">IF(AND(ISNUMBER($B8),ISNUMBER($C8),ISNUMBER(AX$4)),IF(AND(AX$4&lt;=$C8,AX$4+6&gt;=$B8),1,""),"")</f>
        <v/>
      </c>
      <c r="AY8" s="18" t="str">
        <f aca="false">IF(AND(ISNUMBER($B8),ISNUMBER($C8),ISNUMBER(AY$4)),IF(AND(AY$4&lt;=$C8,AY$4+6&gt;=$B8),1,""),"")</f>
        <v/>
      </c>
      <c r="AZ8" s="18" t="str">
        <f aca="false">IF(AND(ISNUMBER($B8),ISNUMBER($C8),ISNUMBER(AZ$4)),IF(AND(AZ$4&lt;=$C8,AZ$4+6&gt;=$B8),1,""),"")</f>
        <v/>
      </c>
      <c r="BA8" s="18" t="str">
        <f aca="false">IF(AND(ISNUMBER($B8),ISNUMBER($C8),ISNUMBER(BA$4)),IF(AND(BA$4&lt;=$C8,BA$4+6&gt;=$B8),1,""),"")</f>
        <v/>
      </c>
      <c r="BB8" s="18" t="str">
        <f aca="false">IF(AND(ISNUMBER($B8),ISNUMBER($C8),ISNUMBER(BB$4)),IF(AND(BB$4&lt;=$C8,BB$4+6&gt;=$B8),1,""),"")</f>
        <v/>
      </c>
      <c r="BC8" s="18" t="str">
        <f aca="false">IF(AND(ISNUMBER($B8),ISNUMBER($C8),ISNUMBER(BC$4)),IF(AND(BC$4&lt;=$C8,BC$4+6&gt;=$B8),1,""),"")</f>
        <v/>
      </c>
      <c r="BD8" s="18" t="str">
        <f aca="false">IF(AND(ISNUMBER($B8),ISNUMBER($C8),ISNUMBER(BD$4)),IF(AND(BD$4&lt;=$C8,BD$4+6&gt;=$B8),1,""),"")</f>
        <v/>
      </c>
      <c r="BE8" s="18" t="str">
        <f aca="false">IF(AND(ISNUMBER($B8),ISNUMBER($C8),ISNUMBER(BE$4)),IF(AND(BE$4&lt;=$C8,BE$4+6&gt;=$B8),1,""),"")</f>
        <v/>
      </c>
      <c r="BF8" s="18" t="str">
        <f aca="false">IF(AND(ISNUMBER($B8),ISNUMBER($C8),ISNUMBER(BF$4)),IF(AND(BF$4&lt;=$C8,BF$4+6&gt;=$B8),1,""),"")</f>
        <v/>
      </c>
      <c r="BG8" s="18" t="str">
        <f aca="false">IF(AND(ISNUMBER($B8),ISNUMBER($C8),ISNUMBER(BG$4)),IF(AND(BG$4&lt;=$C8,BG$4+6&gt;=$B8),1,""),"")</f>
        <v/>
      </c>
      <c r="BH8" s="18" t="str">
        <f aca="false">IF(AND(ISNUMBER($B8),ISNUMBER($C8),ISNUMBER(BH$4)),IF(AND(BH$4&lt;=$C8,BH$4+6&gt;=$B8),1,""),"")</f>
        <v/>
      </c>
      <c r="BI8" s="18" t="str">
        <f aca="false">IF(AND(ISNUMBER($B8),ISNUMBER($C8),ISNUMBER(BI$4)),IF(AND(BI$4&lt;=$C8,BI$4+6&gt;=$B8),1,""),"")</f>
        <v/>
      </c>
      <c r="BJ8" s="18" t="str">
        <f aca="false">IF(AND(ISNUMBER($B8),ISNUMBER($C8),ISNUMBER(BJ$4)),IF(AND(BJ$4&lt;=$C8,BJ$4+6&gt;=$B8),1,""),"")</f>
        <v/>
      </c>
      <c r="BK8" s="18" t="str">
        <f aca="false">IF(AND(ISNUMBER($B8),ISNUMBER($C8),ISNUMBER(BK$4)),IF(AND(BK$4&lt;=$C8,BK$4+6&gt;=$B8),1,""),"")</f>
        <v/>
      </c>
      <c r="BL8" s="18" t="str">
        <f aca="false">IF(AND(ISNUMBER($B8),ISNUMBER($C8),ISNUMBER(BL$4)),IF(AND(BL$4&lt;=$C8,BL$4+6&gt;=$B8),1,""),"")</f>
        <v/>
      </c>
      <c r="BM8" s="18" t="str">
        <f aca="false">IF(AND(ISNUMBER($B8),ISNUMBER($C8),ISNUMBER(BM$4)),IF(AND(BM$4&lt;=$C8,BM$4+6&gt;=$B8),1,""),"")</f>
        <v/>
      </c>
      <c r="BN8" s="18" t="str">
        <f aca="false">IF(AND(ISNUMBER($B8),ISNUMBER($C8),ISNUMBER(BN$4)),IF(AND(BN$4&lt;=$C8,BN$4+6&gt;=$B8),1,""),"")</f>
        <v/>
      </c>
      <c r="BO8" s="18" t="str">
        <f aca="false">IF(AND(ISNUMBER($B8),ISNUMBER($C8),ISNUMBER(BO$4)),IF(AND(BO$4&lt;=$C8,BO$4+6&gt;=$B8),1,""),"")</f>
        <v/>
      </c>
      <c r="BP8" s="18" t="str">
        <f aca="false">IF(AND(ISNUMBER($B8),ISNUMBER($C8),ISNUMBER(BP$4)),IF(AND(BP$4&lt;=$C8,BP$4+6&gt;=$B8),1,""),"")</f>
        <v/>
      </c>
      <c r="BQ8" s="18" t="str">
        <f aca="false">IF(AND(ISNUMBER($B8),ISNUMBER($C8),ISNUMBER(BQ$4)),IF(AND(BQ$4&lt;=$C8,BQ$4+6&gt;=$B8),1,""),"")</f>
        <v/>
      </c>
      <c r="BR8" s="18" t="str">
        <f aca="false">IF(AND(ISNUMBER($B8),ISNUMBER($C8),ISNUMBER(BR$4)),IF(AND(BR$4&lt;=$C8,BR$4+6&gt;=$B8),1,""),"")</f>
        <v/>
      </c>
      <c r="BS8" s="18" t="str">
        <f aca="false">IF(AND(ISNUMBER($B8),ISNUMBER($C8),ISNUMBER(BS$4)),IF(AND(BS$4&lt;=$C8,BS$4+6&gt;=$B8),1,""),"")</f>
        <v/>
      </c>
      <c r="BT8" s="18" t="str">
        <f aca="false">IF(AND(ISNUMBER($B8),ISNUMBER($C8),ISNUMBER(BT$4)),IF(AND(BT$4&lt;=$C8,BT$4+6&gt;=$B8),1,""),"")</f>
        <v/>
      </c>
      <c r="BU8" s="18" t="str">
        <f aca="false">IF(AND(ISNUMBER($B8),ISNUMBER($C8),ISNUMBER(BU$4)),IF(AND(BU$4&lt;=$C8,BU$4+6&gt;=$B8),1,""),"")</f>
        <v/>
      </c>
      <c r="BV8" s="18" t="str">
        <f aca="false">IF(AND(ISNUMBER($B8),ISNUMBER($C8),ISNUMBER(BV$4)),IF(AND(BV$4&lt;=$C8,BV$4+6&gt;=$B8),1,""),"")</f>
        <v/>
      </c>
      <c r="BW8" s="18" t="str">
        <f aca="false">IF(AND(ISNUMBER($B8),ISNUMBER($C8),ISNUMBER(BW$4)),IF(AND(BW$4&lt;=$C8,BW$4+6&gt;=$B8),1,""),"")</f>
        <v/>
      </c>
      <c r="BX8" s="18" t="str">
        <f aca="false">IF(AND(ISNUMBER($B8),ISNUMBER($C8),ISNUMBER(BX$4)),IF(AND(BX$4&lt;=$C8,BX$4+6&gt;=$B8),1,""),"")</f>
        <v/>
      </c>
      <c r="BY8" s="18" t="str">
        <f aca="false">IF(AND(ISNUMBER($B8),ISNUMBER($C8),ISNUMBER(BY$4)),IF(AND(BY$4&lt;=$C8,BY$4+6&gt;=$B8),1,""),"")</f>
        <v/>
      </c>
      <c r="BZ8" s="18" t="str">
        <f aca="false">IF(AND(ISNUMBER($B8),ISNUMBER($C8),ISNUMBER(BZ$4)),IF(AND(BZ$4&lt;=$C8,BZ$4+6&gt;=$B8),1,""),"")</f>
        <v/>
      </c>
      <c r="CA8" s="18" t="str">
        <f aca="false">IF(AND(ISNUMBER($B8),ISNUMBER($C8),ISNUMBER(CA$4)),IF(AND(CA$4&lt;=$C8,CA$4+6&gt;=$B8),1,""),"")</f>
        <v/>
      </c>
      <c r="CB8" s="18" t="str">
        <f aca="false">IF(AND(ISNUMBER($B8),ISNUMBER($C8),ISNUMBER(CB$4)),IF(AND(CB$4&lt;=$C8,CB$4+6&gt;=$B8),1,""),"")</f>
        <v/>
      </c>
      <c r="CC8" s="18" t="str">
        <f aca="false">IF(AND(ISNUMBER($B8),ISNUMBER($C8),ISNUMBER(CC$4)),IF(AND(CC$4&lt;=$C8,CC$4+6&gt;=$B8),1,""),"")</f>
        <v/>
      </c>
      <c r="CD8" s="18" t="str">
        <f aca="false">IF(AND(ISNUMBER($B8),ISNUMBER($C8),ISNUMBER(CD$4)),IF(AND(CD$4&lt;=$C8,CD$4+6&gt;=$B8),1,""),"")</f>
        <v/>
      </c>
      <c r="CE8" s="18" t="str">
        <f aca="false">IF(AND(ISNUMBER($B8),ISNUMBER($C8),ISNUMBER(CE$4)),IF(AND(CE$4&lt;=$C8,CE$4+6&gt;=$B8),1,""),"")</f>
        <v/>
      </c>
    </row>
    <row r="9" customFormat="false" ht="15" hidden="false" customHeight="false" outlineLevel="0" collapsed="false">
      <c r="A9" s="65" t="s">
        <v>689</v>
      </c>
      <c r="B9" s="67" t="str">
        <f aca="false">Jaloane!$G$22</f>
        <v/>
      </c>
      <c r="C9" s="67" t="str">
        <f aca="false">Jaloane!$G$21</f>
        <v/>
      </c>
      <c r="D9" s="18" t="str">
        <f aca="false">IF(AND(ISNUMBER($B9),ISNUMBER($C9),ISNUMBER(D$4)),IF(AND(D$4&lt;=$C9,D$4+6&gt;=$B9),1,""),"")</f>
        <v/>
      </c>
      <c r="E9" s="18" t="str">
        <f aca="false">IF(AND(ISNUMBER($B9),ISNUMBER($C9),ISNUMBER(E$4)),IF(AND(E$4&lt;=$C9,E$4+6&gt;=$B9),1,""),"")</f>
        <v/>
      </c>
      <c r="F9" s="18" t="str">
        <f aca="false">IF(AND(ISNUMBER($B9),ISNUMBER($C9),ISNUMBER(F$4)),IF(AND(F$4&lt;=$C9,F$4+6&gt;=$B9),1,""),"")</f>
        <v/>
      </c>
      <c r="G9" s="18" t="str">
        <f aca="false">IF(AND(ISNUMBER($B9),ISNUMBER($C9),ISNUMBER(G$4)),IF(AND(G$4&lt;=$C9,G$4+6&gt;=$B9),1,""),"")</f>
        <v/>
      </c>
      <c r="H9" s="18" t="str">
        <f aca="false">IF(AND(ISNUMBER($B9),ISNUMBER($C9),ISNUMBER(H$4)),IF(AND(H$4&lt;=$C9,H$4+6&gt;=$B9),1,""),"")</f>
        <v/>
      </c>
      <c r="I9" s="18" t="str">
        <f aca="false">IF(AND(ISNUMBER($B9),ISNUMBER($C9),ISNUMBER(I$4)),IF(AND(I$4&lt;=$C9,I$4+6&gt;=$B9),1,""),"")</f>
        <v/>
      </c>
      <c r="J9" s="18" t="str">
        <f aca="false">IF(AND(ISNUMBER($B9),ISNUMBER($C9),ISNUMBER(J$4)),IF(AND(J$4&lt;=$C9,J$4+6&gt;=$B9),1,""),"")</f>
        <v/>
      </c>
      <c r="K9" s="18" t="str">
        <f aca="false">IF(AND(ISNUMBER($B9),ISNUMBER($C9),ISNUMBER(K$4)),IF(AND(K$4&lt;=$C9,K$4+6&gt;=$B9),1,""),"")</f>
        <v/>
      </c>
      <c r="L9" s="18" t="str">
        <f aca="false">IF(AND(ISNUMBER($B9),ISNUMBER($C9),ISNUMBER(L$4)),IF(AND(L$4&lt;=$C9,L$4+6&gt;=$B9),1,""),"")</f>
        <v/>
      </c>
      <c r="M9" s="18" t="str">
        <f aca="false">IF(AND(ISNUMBER($B9),ISNUMBER($C9),ISNUMBER(M$4)),IF(AND(M$4&lt;=$C9,M$4+6&gt;=$B9),1,""),"")</f>
        <v/>
      </c>
      <c r="N9" s="18" t="str">
        <f aca="false">IF(AND(ISNUMBER($B9),ISNUMBER($C9),ISNUMBER(N$4)),IF(AND(N$4&lt;=$C9,N$4+6&gt;=$B9),1,""),"")</f>
        <v/>
      </c>
      <c r="O9" s="18" t="str">
        <f aca="false">IF(AND(ISNUMBER($B9),ISNUMBER($C9),ISNUMBER(O$4)),IF(AND(O$4&lt;=$C9,O$4+6&gt;=$B9),1,""),"")</f>
        <v/>
      </c>
      <c r="P9" s="18" t="str">
        <f aca="false">IF(AND(ISNUMBER($B9),ISNUMBER($C9),ISNUMBER(P$4)),IF(AND(P$4&lt;=$C9,P$4+6&gt;=$B9),1,""),"")</f>
        <v/>
      </c>
      <c r="Q9" s="18" t="str">
        <f aca="false">IF(AND(ISNUMBER($B9),ISNUMBER($C9),ISNUMBER(Q$4)),IF(AND(Q$4&lt;=$C9,Q$4+6&gt;=$B9),1,""),"")</f>
        <v/>
      </c>
      <c r="R9" s="18" t="str">
        <f aca="false">IF(AND(ISNUMBER($B9),ISNUMBER($C9),ISNUMBER(R$4)),IF(AND(R$4&lt;=$C9,R$4+6&gt;=$B9),1,""),"")</f>
        <v/>
      </c>
      <c r="S9" s="18" t="str">
        <f aca="false">IF(AND(ISNUMBER($B9),ISNUMBER($C9),ISNUMBER(S$4)),IF(AND(S$4&lt;=$C9,S$4+6&gt;=$B9),1,""),"")</f>
        <v/>
      </c>
      <c r="T9" s="18" t="str">
        <f aca="false">IF(AND(ISNUMBER($B9),ISNUMBER($C9),ISNUMBER(T$4)),IF(AND(T$4&lt;=$C9,T$4+6&gt;=$B9),1,""),"")</f>
        <v/>
      </c>
      <c r="U9" s="18" t="str">
        <f aca="false">IF(AND(ISNUMBER($B9),ISNUMBER($C9),ISNUMBER(U$4)),IF(AND(U$4&lt;=$C9,U$4+6&gt;=$B9),1,""),"")</f>
        <v/>
      </c>
      <c r="V9" s="18" t="str">
        <f aca="false">IF(AND(ISNUMBER($B9),ISNUMBER($C9),ISNUMBER(V$4)),IF(AND(V$4&lt;=$C9,V$4+6&gt;=$B9),1,""),"")</f>
        <v/>
      </c>
      <c r="W9" s="18" t="str">
        <f aca="false">IF(AND(ISNUMBER($B9),ISNUMBER($C9),ISNUMBER(W$4)),IF(AND(W$4&lt;=$C9,W$4+6&gt;=$B9),1,""),"")</f>
        <v/>
      </c>
      <c r="X9" s="18" t="str">
        <f aca="false">IF(AND(ISNUMBER($B9),ISNUMBER($C9),ISNUMBER(X$4)),IF(AND(X$4&lt;=$C9,X$4+6&gt;=$B9),1,""),"")</f>
        <v/>
      </c>
      <c r="Y9" s="18" t="str">
        <f aca="false">IF(AND(ISNUMBER($B9),ISNUMBER($C9),ISNUMBER(Y$4)),IF(AND(Y$4&lt;=$C9,Y$4+6&gt;=$B9),1,""),"")</f>
        <v/>
      </c>
      <c r="Z9" s="18" t="str">
        <f aca="false">IF(AND(ISNUMBER($B9),ISNUMBER($C9),ISNUMBER(Z$4)),IF(AND(Z$4&lt;=$C9,Z$4+6&gt;=$B9),1,""),"")</f>
        <v/>
      </c>
      <c r="AA9" s="18" t="str">
        <f aca="false">IF(AND(ISNUMBER($B9),ISNUMBER($C9),ISNUMBER(AA$4)),IF(AND(AA$4&lt;=$C9,AA$4+6&gt;=$B9),1,""),"")</f>
        <v/>
      </c>
      <c r="AB9" s="18" t="str">
        <f aca="false">IF(AND(ISNUMBER($B9),ISNUMBER($C9),ISNUMBER(AB$4)),IF(AND(AB$4&lt;=$C9,AB$4+6&gt;=$B9),1,""),"")</f>
        <v/>
      </c>
      <c r="AC9" s="18" t="str">
        <f aca="false">IF(AND(ISNUMBER($B9),ISNUMBER($C9),ISNUMBER(AC$4)),IF(AND(AC$4&lt;=$C9,AC$4+6&gt;=$B9),1,""),"")</f>
        <v/>
      </c>
      <c r="AD9" s="18" t="str">
        <f aca="false">IF(AND(ISNUMBER($B9),ISNUMBER($C9),ISNUMBER(AD$4)),IF(AND(AD$4&lt;=$C9,AD$4+6&gt;=$B9),1,""),"")</f>
        <v/>
      </c>
      <c r="AE9" s="18" t="str">
        <f aca="false">IF(AND(ISNUMBER($B9),ISNUMBER($C9),ISNUMBER(AE$4)),IF(AND(AE$4&lt;=$C9,AE$4+6&gt;=$B9),1,""),"")</f>
        <v/>
      </c>
      <c r="AF9" s="18" t="str">
        <f aca="false">IF(AND(ISNUMBER($B9),ISNUMBER($C9),ISNUMBER(AF$4)),IF(AND(AF$4&lt;=$C9,AF$4+6&gt;=$B9),1,""),"")</f>
        <v/>
      </c>
      <c r="AG9" s="18" t="str">
        <f aca="false">IF(AND(ISNUMBER($B9),ISNUMBER($C9),ISNUMBER(AG$4)),IF(AND(AG$4&lt;=$C9,AG$4+6&gt;=$B9),1,""),"")</f>
        <v/>
      </c>
      <c r="AH9" s="18" t="str">
        <f aca="false">IF(AND(ISNUMBER($B9),ISNUMBER($C9),ISNUMBER(AH$4)),IF(AND(AH$4&lt;=$C9,AH$4+6&gt;=$B9),1,""),"")</f>
        <v/>
      </c>
      <c r="AI9" s="18" t="str">
        <f aca="false">IF(AND(ISNUMBER($B9),ISNUMBER($C9),ISNUMBER(AI$4)),IF(AND(AI$4&lt;=$C9,AI$4+6&gt;=$B9),1,""),"")</f>
        <v/>
      </c>
      <c r="AJ9" s="18" t="str">
        <f aca="false">IF(AND(ISNUMBER($B9),ISNUMBER($C9),ISNUMBER(AJ$4)),IF(AND(AJ$4&lt;=$C9,AJ$4+6&gt;=$B9),1,""),"")</f>
        <v/>
      </c>
      <c r="AK9" s="18" t="str">
        <f aca="false">IF(AND(ISNUMBER($B9),ISNUMBER($C9),ISNUMBER(AK$4)),IF(AND(AK$4&lt;=$C9,AK$4+6&gt;=$B9),1,""),"")</f>
        <v/>
      </c>
      <c r="AL9" s="18" t="str">
        <f aca="false">IF(AND(ISNUMBER($B9),ISNUMBER($C9),ISNUMBER(AL$4)),IF(AND(AL$4&lt;=$C9,AL$4+6&gt;=$B9),1,""),"")</f>
        <v/>
      </c>
      <c r="AM9" s="18" t="str">
        <f aca="false">IF(AND(ISNUMBER($B9),ISNUMBER($C9),ISNUMBER(AM$4)),IF(AND(AM$4&lt;=$C9,AM$4+6&gt;=$B9),1,""),"")</f>
        <v/>
      </c>
      <c r="AN9" s="18" t="str">
        <f aca="false">IF(AND(ISNUMBER($B9),ISNUMBER($C9),ISNUMBER(AN$4)),IF(AND(AN$4&lt;=$C9,AN$4+6&gt;=$B9),1,""),"")</f>
        <v/>
      </c>
      <c r="AO9" s="18" t="str">
        <f aca="false">IF(AND(ISNUMBER($B9),ISNUMBER($C9),ISNUMBER(AO$4)),IF(AND(AO$4&lt;=$C9,AO$4+6&gt;=$B9),1,""),"")</f>
        <v/>
      </c>
      <c r="AP9" s="18" t="str">
        <f aca="false">IF(AND(ISNUMBER($B9),ISNUMBER($C9),ISNUMBER(AP$4)),IF(AND(AP$4&lt;=$C9,AP$4+6&gt;=$B9),1,""),"")</f>
        <v/>
      </c>
      <c r="AQ9" s="18" t="str">
        <f aca="false">IF(AND(ISNUMBER($B9),ISNUMBER($C9),ISNUMBER(AQ$4)),IF(AND(AQ$4&lt;=$C9,AQ$4+6&gt;=$B9),1,""),"")</f>
        <v/>
      </c>
      <c r="AR9" s="18" t="str">
        <f aca="false">IF(AND(ISNUMBER($B9),ISNUMBER($C9),ISNUMBER(AR$4)),IF(AND(AR$4&lt;=$C9,AR$4+6&gt;=$B9),1,""),"")</f>
        <v/>
      </c>
      <c r="AS9" s="18" t="str">
        <f aca="false">IF(AND(ISNUMBER($B9),ISNUMBER($C9),ISNUMBER(AS$4)),IF(AND(AS$4&lt;=$C9,AS$4+6&gt;=$B9),1,""),"")</f>
        <v/>
      </c>
      <c r="AT9" s="18" t="str">
        <f aca="false">IF(AND(ISNUMBER($B9),ISNUMBER($C9),ISNUMBER(AT$4)),IF(AND(AT$4&lt;=$C9,AT$4+6&gt;=$B9),1,""),"")</f>
        <v/>
      </c>
      <c r="AU9" s="18" t="str">
        <f aca="false">IF(AND(ISNUMBER($B9),ISNUMBER($C9),ISNUMBER(AU$4)),IF(AND(AU$4&lt;=$C9,AU$4+6&gt;=$B9),1,""),"")</f>
        <v/>
      </c>
      <c r="AV9" s="18" t="str">
        <f aca="false">IF(AND(ISNUMBER($B9),ISNUMBER($C9),ISNUMBER(AV$4)),IF(AND(AV$4&lt;=$C9,AV$4+6&gt;=$B9),1,""),"")</f>
        <v/>
      </c>
      <c r="AW9" s="18" t="str">
        <f aca="false">IF(AND(ISNUMBER($B9),ISNUMBER($C9),ISNUMBER(AW$4)),IF(AND(AW$4&lt;=$C9,AW$4+6&gt;=$B9),1,""),"")</f>
        <v/>
      </c>
      <c r="AX9" s="18" t="str">
        <f aca="false">IF(AND(ISNUMBER($B9),ISNUMBER($C9),ISNUMBER(AX$4)),IF(AND(AX$4&lt;=$C9,AX$4+6&gt;=$B9),1,""),"")</f>
        <v/>
      </c>
      <c r="AY9" s="18" t="str">
        <f aca="false">IF(AND(ISNUMBER($B9),ISNUMBER($C9),ISNUMBER(AY$4)),IF(AND(AY$4&lt;=$C9,AY$4+6&gt;=$B9),1,""),"")</f>
        <v/>
      </c>
      <c r="AZ9" s="18" t="str">
        <f aca="false">IF(AND(ISNUMBER($B9),ISNUMBER($C9),ISNUMBER(AZ$4)),IF(AND(AZ$4&lt;=$C9,AZ$4+6&gt;=$B9),1,""),"")</f>
        <v/>
      </c>
      <c r="BA9" s="18" t="str">
        <f aca="false">IF(AND(ISNUMBER($B9),ISNUMBER($C9),ISNUMBER(BA$4)),IF(AND(BA$4&lt;=$C9,BA$4+6&gt;=$B9),1,""),"")</f>
        <v/>
      </c>
      <c r="BB9" s="18" t="str">
        <f aca="false">IF(AND(ISNUMBER($B9),ISNUMBER($C9),ISNUMBER(BB$4)),IF(AND(BB$4&lt;=$C9,BB$4+6&gt;=$B9),1,""),"")</f>
        <v/>
      </c>
      <c r="BC9" s="18" t="str">
        <f aca="false">IF(AND(ISNUMBER($B9),ISNUMBER($C9),ISNUMBER(BC$4)),IF(AND(BC$4&lt;=$C9,BC$4+6&gt;=$B9),1,""),"")</f>
        <v/>
      </c>
      <c r="BD9" s="18" t="str">
        <f aca="false">IF(AND(ISNUMBER($B9),ISNUMBER($C9),ISNUMBER(BD$4)),IF(AND(BD$4&lt;=$C9,BD$4+6&gt;=$B9),1,""),"")</f>
        <v/>
      </c>
      <c r="BE9" s="18" t="str">
        <f aca="false">IF(AND(ISNUMBER($B9),ISNUMBER($C9),ISNUMBER(BE$4)),IF(AND(BE$4&lt;=$C9,BE$4+6&gt;=$B9),1,""),"")</f>
        <v/>
      </c>
      <c r="BF9" s="18" t="str">
        <f aca="false">IF(AND(ISNUMBER($B9),ISNUMBER($C9),ISNUMBER(BF$4)),IF(AND(BF$4&lt;=$C9,BF$4+6&gt;=$B9),1,""),"")</f>
        <v/>
      </c>
      <c r="BG9" s="18" t="str">
        <f aca="false">IF(AND(ISNUMBER($B9),ISNUMBER($C9),ISNUMBER(BG$4)),IF(AND(BG$4&lt;=$C9,BG$4+6&gt;=$B9),1,""),"")</f>
        <v/>
      </c>
      <c r="BH9" s="18" t="str">
        <f aca="false">IF(AND(ISNUMBER($B9),ISNUMBER($C9),ISNUMBER(BH$4)),IF(AND(BH$4&lt;=$C9,BH$4+6&gt;=$B9),1,""),"")</f>
        <v/>
      </c>
      <c r="BI9" s="18" t="str">
        <f aca="false">IF(AND(ISNUMBER($B9),ISNUMBER($C9),ISNUMBER(BI$4)),IF(AND(BI$4&lt;=$C9,BI$4+6&gt;=$B9),1,""),"")</f>
        <v/>
      </c>
      <c r="BJ9" s="18" t="str">
        <f aca="false">IF(AND(ISNUMBER($B9),ISNUMBER($C9),ISNUMBER(BJ$4)),IF(AND(BJ$4&lt;=$C9,BJ$4+6&gt;=$B9),1,""),"")</f>
        <v/>
      </c>
      <c r="BK9" s="18" t="str">
        <f aca="false">IF(AND(ISNUMBER($B9),ISNUMBER($C9),ISNUMBER(BK$4)),IF(AND(BK$4&lt;=$C9,BK$4+6&gt;=$B9),1,""),"")</f>
        <v/>
      </c>
      <c r="BL9" s="18" t="str">
        <f aca="false">IF(AND(ISNUMBER($B9),ISNUMBER($C9),ISNUMBER(BL$4)),IF(AND(BL$4&lt;=$C9,BL$4+6&gt;=$B9),1,""),"")</f>
        <v/>
      </c>
      <c r="BM9" s="18" t="str">
        <f aca="false">IF(AND(ISNUMBER($B9),ISNUMBER($C9),ISNUMBER(BM$4)),IF(AND(BM$4&lt;=$C9,BM$4+6&gt;=$B9),1,""),"")</f>
        <v/>
      </c>
      <c r="BN9" s="18" t="str">
        <f aca="false">IF(AND(ISNUMBER($B9),ISNUMBER($C9),ISNUMBER(BN$4)),IF(AND(BN$4&lt;=$C9,BN$4+6&gt;=$B9),1,""),"")</f>
        <v/>
      </c>
      <c r="BO9" s="18" t="str">
        <f aca="false">IF(AND(ISNUMBER($B9),ISNUMBER($C9),ISNUMBER(BO$4)),IF(AND(BO$4&lt;=$C9,BO$4+6&gt;=$B9),1,""),"")</f>
        <v/>
      </c>
      <c r="BP9" s="18" t="str">
        <f aca="false">IF(AND(ISNUMBER($B9),ISNUMBER($C9),ISNUMBER(BP$4)),IF(AND(BP$4&lt;=$C9,BP$4+6&gt;=$B9),1,""),"")</f>
        <v/>
      </c>
      <c r="BQ9" s="18" t="str">
        <f aca="false">IF(AND(ISNUMBER($B9),ISNUMBER($C9),ISNUMBER(BQ$4)),IF(AND(BQ$4&lt;=$C9,BQ$4+6&gt;=$B9),1,""),"")</f>
        <v/>
      </c>
      <c r="BR9" s="18" t="str">
        <f aca="false">IF(AND(ISNUMBER($B9),ISNUMBER($C9),ISNUMBER(BR$4)),IF(AND(BR$4&lt;=$C9,BR$4+6&gt;=$B9),1,""),"")</f>
        <v/>
      </c>
      <c r="BS9" s="18" t="str">
        <f aca="false">IF(AND(ISNUMBER($B9),ISNUMBER($C9),ISNUMBER(BS$4)),IF(AND(BS$4&lt;=$C9,BS$4+6&gt;=$B9),1,""),"")</f>
        <v/>
      </c>
      <c r="BT9" s="18" t="str">
        <f aca="false">IF(AND(ISNUMBER($B9),ISNUMBER($C9),ISNUMBER(BT$4)),IF(AND(BT$4&lt;=$C9,BT$4+6&gt;=$B9),1,""),"")</f>
        <v/>
      </c>
      <c r="BU9" s="18" t="str">
        <f aca="false">IF(AND(ISNUMBER($B9),ISNUMBER($C9),ISNUMBER(BU$4)),IF(AND(BU$4&lt;=$C9,BU$4+6&gt;=$B9),1,""),"")</f>
        <v/>
      </c>
      <c r="BV9" s="18" t="str">
        <f aca="false">IF(AND(ISNUMBER($B9),ISNUMBER($C9),ISNUMBER(BV$4)),IF(AND(BV$4&lt;=$C9,BV$4+6&gt;=$B9),1,""),"")</f>
        <v/>
      </c>
      <c r="BW9" s="18" t="str">
        <f aca="false">IF(AND(ISNUMBER($B9),ISNUMBER($C9),ISNUMBER(BW$4)),IF(AND(BW$4&lt;=$C9,BW$4+6&gt;=$B9),1,""),"")</f>
        <v/>
      </c>
      <c r="BX9" s="18" t="str">
        <f aca="false">IF(AND(ISNUMBER($B9),ISNUMBER($C9),ISNUMBER(BX$4)),IF(AND(BX$4&lt;=$C9,BX$4+6&gt;=$B9),1,""),"")</f>
        <v/>
      </c>
      <c r="BY9" s="18" t="str">
        <f aca="false">IF(AND(ISNUMBER($B9),ISNUMBER($C9),ISNUMBER(BY$4)),IF(AND(BY$4&lt;=$C9,BY$4+6&gt;=$B9),1,""),"")</f>
        <v/>
      </c>
      <c r="BZ9" s="18" t="str">
        <f aca="false">IF(AND(ISNUMBER($B9),ISNUMBER($C9),ISNUMBER(BZ$4)),IF(AND(BZ$4&lt;=$C9,BZ$4+6&gt;=$B9),1,""),"")</f>
        <v/>
      </c>
      <c r="CA9" s="18" t="str">
        <f aca="false">IF(AND(ISNUMBER($B9),ISNUMBER($C9),ISNUMBER(CA$4)),IF(AND(CA$4&lt;=$C9,CA$4+6&gt;=$B9),1,""),"")</f>
        <v/>
      </c>
      <c r="CB9" s="18" t="str">
        <f aca="false">IF(AND(ISNUMBER($B9),ISNUMBER($C9),ISNUMBER(CB$4)),IF(AND(CB$4&lt;=$C9,CB$4+6&gt;=$B9),1,""),"")</f>
        <v/>
      </c>
      <c r="CC9" s="18" t="str">
        <f aca="false">IF(AND(ISNUMBER($B9),ISNUMBER($C9),ISNUMBER(CC$4)),IF(AND(CC$4&lt;=$C9,CC$4+6&gt;=$B9),1,""),"")</f>
        <v/>
      </c>
      <c r="CD9" s="18" t="str">
        <f aca="false">IF(AND(ISNUMBER($B9),ISNUMBER($C9),ISNUMBER(CD$4)),IF(AND(CD$4&lt;=$C9,CD$4+6&gt;=$B9),1,""),"")</f>
        <v/>
      </c>
      <c r="CE9" s="18" t="str">
        <f aca="false">IF(AND(ISNUMBER($B9),ISNUMBER($C9),ISNUMBER(CE$4)),IF(AND(CE$4&lt;=$C9,CE$4+6&gt;=$B9),1,""),"")</f>
        <v/>
      </c>
    </row>
    <row r="10" customFormat="false" ht="15" hidden="false" customHeight="false" outlineLevel="0" collapsed="false">
      <c r="A10" s="24" t="s">
        <v>75</v>
      </c>
      <c r="B10" s="67" t="str">
        <f aca="false">Jaloane!$G$20</f>
        <v/>
      </c>
      <c r="C10" s="67" t="str">
        <f aca="false">Jaloane!$G$24</f>
        <v/>
      </c>
      <c r="D10" s="18" t="str">
        <f aca="false">IF(AND(ISNUMBER($B10),ISNUMBER($C10),ISNUMBER(D$4)),IF(AND(D$4&lt;=$C10,D$4+6&gt;=$B10),1,""),"")</f>
        <v/>
      </c>
      <c r="E10" s="18" t="str">
        <f aca="false">IF(AND(ISNUMBER($B10),ISNUMBER($C10),ISNUMBER(E$4)),IF(AND(E$4&lt;=$C10,E$4+6&gt;=$B10),1,""),"")</f>
        <v/>
      </c>
      <c r="F10" s="18" t="str">
        <f aca="false">IF(AND(ISNUMBER($B10),ISNUMBER($C10),ISNUMBER(F$4)),IF(AND(F$4&lt;=$C10,F$4+6&gt;=$B10),1,""),"")</f>
        <v/>
      </c>
      <c r="G10" s="18" t="str">
        <f aca="false">IF(AND(ISNUMBER($B10),ISNUMBER($C10),ISNUMBER(G$4)),IF(AND(G$4&lt;=$C10,G$4+6&gt;=$B10),1,""),"")</f>
        <v/>
      </c>
      <c r="H10" s="18" t="str">
        <f aca="false">IF(AND(ISNUMBER($B10),ISNUMBER($C10),ISNUMBER(H$4)),IF(AND(H$4&lt;=$C10,H$4+6&gt;=$B10),1,""),"")</f>
        <v/>
      </c>
      <c r="I10" s="18" t="str">
        <f aca="false">IF(AND(ISNUMBER($B10),ISNUMBER($C10),ISNUMBER(I$4)),IF(AND(I$4&lt;=$C10,I$4+6&gt;=$B10),1,""),"")</f>
        <v/>
      </c>
      <c r="J10" s="18" t="str">
        <f aca="false">IF(AND(ISNUMBER($B10),ISNUMBER($C10),ISNUMBER(J$4)),IF(AND(J$4&lt;=$C10,J$4+6&gt;=$B10),1,""),"")</f>
        <v/>
      </c>
      <c r="K10" s="18" t="str">
        <f aca="false">IF(AND(ISNUMBER($B10),ISNUMBER($C10),ISNUMBER(K$4)),IF(AND(K$4&lt;=$C10,K$4+6&gt;=$B10),1,""),"")</f>
        <v/>
      </c>
      <c r="L10" s="18" t="str">
        <f aca="false">IF(AND(ISNUMBER($B10),ISNUMBER($C10),ISNUMBER(L$4)),IF(AND(L$4&lt;=$C10,L$4+6&gt;=$B10),1,""),"")</f>
        <v/>
      </c>
      <c r="M10" s="18" t="str">
        <f aca="false">IF(AND(ISNUMBER($B10),ISNUMBER($C10),ISNUMBER(M$4)),IF(AND(M$4&lt;=$C10,M$4+6&gt;=$B10),1,""),"")</f>
        <v/>
      </c>
      <c r="N10" s="18" t="str">
        <f aca="false">IF(AND(ISNUMBER($B10),ISNUMBER($C10),ISNUMBER(N$4)),IF(AND(N$4&lt;=$C10,N$4+6&gt;=$B10),1,""),"")</f>
        <v/>
      </c>
      <c r="O10" s="18" t="str">
        <f aca="false">IF(AND(ISNUMBER($B10),ISNUMBER($C10),ISNUMBER(O$4)),IF(AND(O$4&lt;=$C10,O$4+6&gt;=$B10),1,""),"")</f>
        <v/>
      </c>
      <c r="P10" s="18" t="str">
        <f aca="false">IF(AND(ISNUMBER($B10),ISNUMBER($C10),ISNUMBER(P$4)),IF(AND(P$4&lt;=$C10,P$4+6&gt;=$B10),1,""),"")</f>
        <v/>
      </c>
      <c r="Q10" s="18" t="str">
        <f aca="false">IF(AND(ISNUMBER($B10),ISNUMBER($C10),ISNUMBER(Q$4)),IF(AND(Q$4&lt;=$C10,Q$4+6&gt;=$B10),1,""),"")</f>
        <v/>
      </c>
      <c r="R10" s="18" t="str">
        <f aca="false">IF(AND(ISNUMBER($B10),ISNUMBER($C10),ISNUMBER(R$4)),IF(AND(R$4&lt;=$C10,R$4+6&gt;=$B10),1,""),"")</f>
        <v/>
      </c>
      <c r="S10" s="18" t="str">
        <f aca="false">IF(AND(ISNUMBER($B10),ISNUMBER($C10),ISNUMBER(S$4)),IF(AND(S$4&lt;=$C10,S$4+6&gt;=$B10),1,""),"")</f>
        <v/>
      </c>
      <c r="T10" s="18" t="str">
        <f aca="false">IF(AND(ISNUMBER($B10),ISNUMBER($C10),ISNUMBER(T$4)),IF(AND(T$4&lt;=$C10,T$4+6&gt;=$B10),1,""),"")</f>
        <v/>
      </c>
      <c r="U10" s="18" t="str">
        <f aca="false">IF(AND(ISNUMBER($B10),ISNUMBER($C10),ISNUMBER(U$4)),IF(AND(U$4&lt;=$C10,U$4+6&gt;=$B10),1,""),"")</f>
        <v/>
      </c>
      <c r="V10" s="18" t="str">
        <f aca="false">IF(AND(ISNUMBER($B10),ISNUMBER($C10),ISNUMBER(V$4)),IF(AND(V$4&lt;=$C10,V$4+6&gt;=$B10),1,""),"")</f>
        <v/>
      </c>
      <c r="W10" s="18" t="str">
        <f aca="false">IF(AND(ISNUMBER($B10),ISNUMBER($C10),ISNUMBER(W$4)),IF(AND(W$4&lt;=$C10,W$4+6&gt;=$B10),1,""),"")</f>
        <v/>
      </c>
      <c r="X10" s="18" t="str">
        <f aca="false">IF(AND(ISNUMBER($B10),ISNUMBER($C10),ISNUMBER(X$4)),IF(AND(X$4&lt;=$C10,X$4+6&gt;=$B10),1,""),"")</f>
        <v/>
      </c>
      <c r="Y10" s="18" t="str">
        <f aca="false">IF(AND(ISNUMBER($B10),ISNUMBER($C10),ISNUMBER(Y$4)),IF(AND(Y$4&lt;=$C10,Y$4+6&gt;=$B10),1,""),"")</f>
        <v/>
      </c>
      <c r="Z10" s="18" t="str">
        <f aca="false">IF(AND(ISNUMBER($B10),ISNUMBER($C10),ISNUMBER(Z$4)),IF(AND(Z$4&lt;=$C10,Z$4+6&gt;=$B10),1,""),"")</f>
        <v/>
      </c>
      <c r="AA10" s="18" t="str">
        <f aca="false">IF(AND(ISNUMBER($B10),ISNUMBER($C10),ISNUMBER(AA$4)),IF(AND(AA$4&lt;=$C10,AA$4+6&gt;=$B10),1,""),"")</f>
        <v/>
      </c>
      <c r="AB10" s="18" t="str">
        <f aca="false">IF(AND(ISNUMBER($B10),ISNUMBER($C10),ISNUMBER(AB$4)),IF(AND(AB$4&lt;=$C10,AB$4+6&gt;=$B10),1,""),"")</f>
        <v/>
      </c>
      <c r="AC10" s="18" t="str">
        <f aca="false">IF(AND(ISNUMBER($B10),ISNUMBER($C10),ISNUMBER(AC$4)),IF(AND(AC$4&lt;=$C10,AC$4+6&gt;=$B10),1,""),"")</f>
        <v/>
      </c>
      <c r="AD10" s="18" t="str">
        <f aca="false">IF(AND(ISNUMBER($B10),ISNUMBER($C10),ISNUMBER(AD$4)),IF(AND(AD$4&lt;=$C10,AD$4+6&gt;=$B10),1,""),"")</f>
        <v/>
      </c>
      <c r="AE10" s="18" t="str">
        <f aca="false">IF(AND(ISNUMBER($B10),ISNUMBER($C10),ISNUMBER(AE$4)),IF(AND(AE$4&lt;=$C10,AE$4+6&gt;=$B10),1,""),"")</f>
        <v/>
      </c>
      <c r="AF10" s="18" t="str">
        <f aca="false">IF(AND(ISNUMBER($B10),ISNUMBER($C10),ISNUMBER(AF$4)),IF(AND(AF$4&lt;=$C10,AF$4+6&gt;=$B10),1,""),"")</f>
        <v/>
      </c>
      <c r="AG10" s="18" t="str">
        <f aca="false">IF(AND(ISNUMBER($B10),ISNUMBER($C10),ISNUMBER(AG$4)),IF(AND(AG$4&lt;=$C10,AG$4+6&gt;=$B10),1,""),"")</f>
        <v/>
      </c>
      <c r="AH10" s="18" t="str">
        <f aca="false">IF(AND(ISNUMBER($B10),ISNUMBER($C10),ISNUMBER(AH$4)),IF(AND(AH$4&lt;=$C10,AH$4+6&gt;=$B10),1,""),"")</f>
        <v/>
      </c>
      <c r="AI10" s="18" t="str">
        <f aca="false">IF(AND(ISNUMBER($B10),ISNUMBER($C10),ISNUMBER(AI$4)),IF(AND(AI$4&lt;=$C10,AI$4+6&gt;=$B10),1,""),"")</f>
        <v/>
      </c>
      <c r="AJ10" s="18" t="str">
        <f aca="false">IF(AND(ISNUMBER($B10),ISNUMBER($C10),ISNUMBER(AJ$4)),IF(AND(AJ$4&lt;=$C10,AJ$4+6&gt;=$B10),1,""),"")</f>
        <v/>
      </c>
      <c r="AK10" s="18" t="str">
        <f aca="false">IF(AND(ISNUMBER($B10),ISNUMBER($C10),ISNUMBER(AK$4)),IF(AND(AK$4&lt;=$C10,AK$4+6&gt;=$B10),1,""),"")</f>
        <v/>
      </c>
      <c r="AL10" s="18" t="str">
        <f aca="false">IF(AND(ISNUMBER($B10),ISNUMBER($C10),ISNUMBER(AL$4)),IF(AND(AL$4&lt;=$C10,AL$4+6&gt;=$B10),1,""),"")</f>
        <v/>
      </c>
      <c r="AM10" s="18" t="str">
        <f aca="false">IF(AND(ISNUMBER($B10),ISNUMBER($C10),ISNUMBER(AM$4)),IF(AND(AM$4&lt;=$C10,AM$4+6&gt;=$B10),1,""),"")</f>
        <v/>
      </c>
      <c r="AN10" s="18" t="str">
        <f aca="false">IF(AND(ISNUMBER($B10),ISNUMBER($C10),ISNUMBER(AN$4)),IF(AND(AN$4&lt;=$C10,AN$4+6&gt;=$B10),1,""),"")</f>
        <v/>
      </c>
      <c r="AO10" s="18" t="str">
        <f aca="false">IF(AND(ISNUMBER($B10),ISNUMBER($C10),ISNUMBER(AO$4)),IF(AND(AO$4&lt;=$C10,AO$4+6&gt;=$B10),1,""),"")</f>
        <v/>
      </c>
      <c r="AP10" s="18" t="str">
        <f aca="false">IF(AND(ISNUMBER($B10),ISNUMBER($C10),ISNUMBER(AP$4)),IF(AND(AP$4&lt;=$C10,AP$4+6&gt;=$B10),1,""),"")</f>
        <v/>
      </c>
      <c r="AQ10" s="18" t="str">
        <f aca="false">IF(AND(ISNUMBER($B10),ISNUMBER($C10),ISNUMBER(AQ$4)),IF(AND(AQ$4&lt;=$C10,AQ$4+6&gt;=$B10),1,""),"")</f>
        <v/>
      </c>
      <c r="AR10" s="18" t="str">
        <f aca="false">IF(AND(ISNUMBER($B10),ISNUMBER($C10),ISNUMBER(AR$4)),IF(AND(AR$4&lt;=$C10,AR$4+6&gt;=$B10),1,""),"")</f>
        <v/>
      </c>
      <c r="AS10" s="18" t="str">
        <f aca="false">IF(AND(ISNUMBER($B10),ISNUMBER($C10),ISNUMBER(AS$4)),IF(AND(AS$4&lt;=$C10,AS$4+6&gt;=$B10),1,""),"")</f>
        <v/>
      </c>
      <c r="AT10" s="18" t="str">
        <f aca="false">IF(AND(ISNUMBER($B10),ISNUMBER($C10),ISNUMBER(AT$4)),IF(AND(AT$4&lt;=$C10,AT$4+6&gt;=$B10),1,""),"")</f>
        <v/>
      </c>
      <c r="AU10" s="18" t="str">
        <f aca="false">IF(AND(ISNUMBER($B10),ISNUMBER($C10),ISNUMBER(AU$4)),IF(AND(AU$4&lt;=$C10,AU$4+6&gt;=$B10),1,""),"")</f>
        <v/>
      </c>
      <c r="AV10" s="18" t="str">
        <f aca="false">IF(AND(ISNUMBER($B10),ISNUMBER($C10),ISNUMBER(AV$4)),IF(AND(AV$4&lt;=$C10,AV$4+6&gt;=$B10),1,""),"")</f>
        <v/>
      </c>
      <c r="AW10" s="18" t="str">
        <f aca="false">IF(AND(ISNUMBER($B10),ISNUMBER($C10),ISNUMBER(AW$4)),IF(AND(AW$4&lt;=$C10,AW$4+6&gt;=$B10),1,""),"")</f>
        <v/>
      </c>
      <c r="AX10" s="18" t="str">
        <f aca="false">IF(AND(ISNUMBER($B10),ISNUMBER($C10),ISNUMBER(AX$4)),IF(AND(AX$4&lt;=$C10,AX$4+6&gt;=$B10),1,""),"")</f>
        <v/>
      </c>
      <c r="AY10" s="18" t="str">
        <f aca="false">IF(AND(ISNUMBER($B10),ISNUMBER($C10),ISNUMBER(AY$4)),IF(AND(AY$4&lt;=$C10,AY$4+6&gt;=$B10),1,""),"")</f>
        <v/>
      </c>
      <c r="AZ10" s="18" t="str">
        <f aca="false">IF(AND(ISNUMBER($B10),ISNUMBER($C10),ISNUMBER(AZ$4)),IF(AND(AZ$4&lt;=$C10,AZ$4+6&gt;=$B10),1,""),"")</f>
        <v/>
      </c>
      <c r="BA10" s="18" t="str">
        <f aca="false">IF(AND(ISNUMBER($B10),ISNUMBER($C10),ISNUMBER(BA$4)),IF(AND(BA$4&lt;=$C10,BA$4+6&gt;=$B10),1,""),"")</f>
        <v/>
      </c>
      <c r="BB10" s="18" t="str">
        <f aca="false">IF(AND(ISNUMBER($B10),ISNUMBER($C10),ISNUMBER(BB$4)),IF(AND(BB$4&lt;=$C10,BB$4+6&gt;=$B10),1,""),"")</f>
        <v/>
      </c>
      <c r="BC10" s="18" t="str">
        <f aca="false">IF(AND(ISNUMBER($B10),ISNUMBER($C10),ISNUMBER(BC$4)),IF(AND(BC$4&lt;=$C10,BC$4+6&gt;=$B10),1,""),"")</f>
        <v/>
      </c>
      <c r="BD10" s="18" t="str">
        <f aca="false">IF(AND(ISNUMBER($B10),ISNUMBER($C10),ISNUMBER(BD$4)),IF(AND(BD$4&lt;=$C10,BD$4+6&gt;=$B10),1,""),"")</f>
        <v/>
      </c>
      <c r="BE10" s="18" t="str">
        <f aca="false">IF(AND(ISNUMBER($B10),ISNUMBER($C10),ISNUMBER(BE$4)),IF(AND(BE$4&lt;=$C10,BE$4+6&gt;=$B10),1,""),"")</f>
        <v/>
      </c>
      <c r="BF10" s="18" t="str">
        <f aca="false">IF(AND(ISNUMBER($B10),ISNUMBER($C10),ISNUMBER(BF$4)),IF(AND(BF$4&lt;=$C10,BF$4+6&gt;=$B10),1,""),"")</f>
        <v/>
      </c>
      <c r="BG10" s="18" t="str">
        <f aca="false">IF(AND(ISNUMBER($B10),ISNUMBER($C10),ISNUMBER(BG$4)),IF(AND(BG$4&lt;=$C10,BG$4+6&gt;=$B10),1,""),"")</f>
        <v/>
      </c>
      <c r="BH10" s="18" t="str">
        <f aca="false">IF(AND(ISNUMBER($B10),ISNUMBER($C10),ISNUMBER(BH$4)),IF(AND(BH$4&lt;=$C10,BH$4+6&gt;=$B10),1,""),"")</f>
        <v/>
      </c>
      <c r="BI10" s="18" t="str">
        <f aca="false">IF(AND(ISNUMBER($B10),ISNUMBER($C10),ISNUMBER(BI$4)),IF(AND(BI$4&lt;=$C10,BI$4+6&gt;=$B10),1,""),"")</f>
        <v/>
      </c>
      <c r="BJ10" s="18" t="str">
        <f aca="false">IF(AND(ISNUMBER($B10),ISNUMBER($C10),ISNUMBER(BJ$4)),IF(AND(BJ$4&lt;=$C10,BJ$4+6&gt;=$B10),1,""),"")</f>
        <v/>
      </c>
      <c r="BK10" s="18" t="str">
        <f aca="false">IF(AND(ISNUMBER($B10),ISNUMBER($C10),ISNUMBER(BK$4)),IF(AND(BK$4&lt;=$C10,BK$4+6&gt;=$B10),1,""),"")</f>
        <v/>
      </c>
      <c r="BL10" s="18" t="str">
        <f aca="false">IF(AND(ISNUMBER($B10),ISNUMBER($C10),ISNUMBER(BL$4)),IF(AND(BL$4&lt;=$C10,BL$4+6&gt;=$B10),1,""),"")</f>
        <v/>
      </c>
      <c r="BM10" s="18" t="str">
        <f aca="false">IF(AND(ISNUMBER($B10),ISNUMBER($C10),ISNUMBER(BM$4)),IF(AND(BM$4&lt;=$C10,BM$4+6&gt;=$B10),1,""),"")</f>
        <v/>
      </c>
      <c r="BN10" s="18" t="str">
        <f aca="false">IF(AND(ISNUMBER($B10),ISNUMBER($C10),ISNUMBER(BN$4)),IF(AND(BN$4&lt;=$C10,BN$4+6&gt;=$B10),1,""),"")</f>
        <v/>
      </c>
      <c r="BO10" s="18" t="str">
        <f aca="false">IF(AND(ISNUMBER($B10),ISNUMBER($C10),ISNUMBER(BO$4)),IF(AND(BO$4&lt;=$C10,BO$4+6&gt;=$B10),1,""),"")</f>
        <v/>
      </c>
      <c r="BP10" s="18" t="str">
        <f aca="false">IF(AND(ISNUMBER($B10),ISNUMBER($C10),ISNUMBER(BP$4)),IF(AND(BP$4&lt;=$C10,BP$4+6&gt;=$B10),1,""),"")</f>
        <v/>
      </c>
      <c r="BQ10" s="18" t="str">
        <f aca="false">IF(AND(ISNUMBER($B10),ISNUMBER($C10),ISNUMBER(BQ$4)),IF(AND(BQ$4&lt;=$C10,BQ$4+6&gt;=$B10),1,""),"")</f>
        <v/>
      </c>
      <c r="BR10" s="18" t="str">
        <f aca="false">IF(AND(ISNUMBER($B10),ISNUMBER($C10),ISNUMBER(BR$4)),IF(AND(BR$4&lt;=$C10,BR$4+6&gt;=$B10),1,""),"")</f>
        <v/>
      </c>
      <c r="BS10" s="18" t="str">
        <f aca="false">IF(AND(ISNUMBER($B10),ISNUMBER($C10),ISNUMBER(BS$4)),IF(AND(BS$4&lt;=$C10,BS$4+6&gt;=$B10),1,""),"")</f>
        <v/>
      </c>
      <c r="BT10" s="18" t="str">
        <f aca="false">IF(AND(ISNUMBER($B10),ISNUMBER($C10),ISNUMBER(BT$4)),IF(AND(BT$4&lt;=$C10,BT$4+6&gt;=$B10),1,""),"")</f>
        <v/>
      </c>
      <c r="BU10" s="18" t="str">
        <f aca="false">IF(AND(ISNUMBER($B10),ISNUMBER($C10),ISNUMBER(BU$4)),IF(AND(BU$4&lt;=$C10,BU$4+6&gt;=$B10),1,""),"")</f>
        <v/>
      </c>
      <c r="BV10" s="18" t="str">
        <f aca="false">IF(AND(ISNUMBER($B10),ISNUMBER($C10),ISNUMBER(BV$4)),IF(AND(BV$4&lt;=$C10,BV$4+6&gt;=$B10),1,""),"")</f>
        <v/>
      </c>
      <c r="BW10" s="18" t="str">
        <f aca="false">IF(AND(ISNUMBER($B10),ISNUMBER($C10),ISNUMBER(BW$4)),IF(AND(BW$4&lt;=$C10,BW$4+6&gt;=$B10),1,""),"")</f>
        <v/>
      </c>
      <c r="BX10" s="18" t="str">
        <f aca="false">IF(AND(ISNUMBER($B10),ISNUMBER($C10),ISNUMBER(BX$4)),IF(AND(BX$4&lt;=$C10,BX$4+6&gt;=$B10),1,""),"")</f>
        <v/>
      </c>
      <c r="BY10" s="18" t="str">
        <f aca="false">IF(AND(ISNUMBER($B10),ISNUMBER($C10),ISNUMBER(BY$4)),IF(AND(BY$4&lt;=$C10,BY$4+6&gt;=$B10),1,""),"")</f>
        <v/>
      </c>
      <c r="BZ10" s="18" t="str">
        <f aca="false">IF(AND(ISNUMBER($B10),ISNUMBER($C10),ISNUMBER(BZ$4)),IF(AND(BZ$4&lt;=$C10,BZ$4+6&gt;=$B10),1,""),"")</f>
        <v/>
      </c>
      <c r="CA10" s="18" t="str">
        <f aca="false">IF(AND(ISNUMBER($B10),ISNUMBER($C10),ISNUMBER(CA$4)),IF(AND(CA$4&lt;=$C10,CA$4+6&gt;=$B10),1,""),"")</f>
        <v/>
      </c>
      <c r="CB10" s="18" t="str">
        <f aca="false">IF(AND(ISNUMBER($B10),ISNUMBER($C10),ISNUMBER(CB$4)),IF(AND(CB$4&lt;=$C10,CB$4+6&gt;=$B10),1,""),"")</f>
        <v/>
      </c>
      <c r="CC10" s="18" t="str">
        <f aca="false">IF(AND(ISNUMBER($B10),ISNUMBER($C10),ISNUMBER(CC$4)),IF(AND(CC$4&lt;=$C10,CC$4+6&gt;=$B10),1,""),"")</f>
        <v/>
      </c>
      <c r="CD10" s="18" t="str">
        <f aca="false">IF(AND(ISNUMBER($B10),ISNUMBER($C10),ISNUMBER(CD$4)),IF(AND(CD$4&lt;=$C10,CD$4+6&gt;=$B10),1,""),"")</f>
        <v/>
      </c>
      <c r="CE10" s="18" t="str">
        <f aca="false">IF(AND(ISNUMBER($B10),ISNUMBER($C10),ISNUMBER(CE$4)),IF(AND(CE$4&lt;=$C10,CE$4+6&gt;=$B10),1,""),"")</f>
        <v/>
      </c>
    </row>
    <row r="11" customFormat="false" ht="15" hidden="false" customHeight="false" outlineLevel="0" collapsed="false">
      <c r="A11" s="24" t="s">
        <v>690</v>
      </c>
      <c r="B11" s="67" t="str">
        <f aca="false">Jaloane!$G$24</f>
        <v/>
      </c>
      <c r="C11" s="67" t="str">
        <f aca="false">Jaloane!$G$27</f>
        <v/>
      </c>
      <c r="D11" s="18" t="str">
        <f aca="false">IF(AND(ISNUMBER($B11),ISNUMBER($C11),ISNUMBER(D$4)),IF(AND(D$4&lt;=$C11,D$4+6&gt;=$B11),1,""),"")</f>
        <v/>
      </c>
      <c r="E11" s="18" t="str">
        <f aca="false">IF(AND(ISNUMBER($B11),ISNUMBER($C11),ISNUMBER(E$4)),IF(AND(E$4&lt;=$C11,E$4+6&gt;=$B11),1,""),"")</f>
        <v/>
      </c>
      <c r="F11" s="18" t="str">
        <f aca="false">IF(AND(ISNUMBER($B11),ISNUMBER($C11),ISNUMBER(F$4)),IF(AND(F$4&lt;=$C11,F$4+6&gt;=$B11),1,""),"")</f>
        <v/>
      </c>
      <c r="G11" s="18" t="str">
        <f aca="false">IF(AND(ISNUMBER($B11),ISNUMBER($C11),ISNUMBER(G$4)),IF(AND(G$4&lt;=$C11,G$4+6&gt;=$B11),1,""),"")</f>
        <v/>
      </c>
      <c r="H11" s="18" t="str">
        <f aca="false">IF(AND(ISNUMBER($B11),ISNUMBER($C11),ISNUMBER(H$4)),IF(AND(H$4&lt;=$C11,H$4+6&gt;=$B11),1,""),"")</f>
        <v/>
      </c>
      <c r="I11" s="18" t="str">
        <f aca="false">IF(AND(ISNUMBER($B11),ISNUMBER($C11),ISNUMBER(I$4)),IF(AND(I$4&lt;=$C11,I$4+6&gt;=$B11),1,""),"")</f>
        <v/>
      </c>
      <c r="J11" s="18" t="str">
        <f aca="false">IF(AND(ISNUMBER($B11),ISNUMBER($C11),ISNUMBER(J$4)),IF(AND(J$4&lt;=$C11,J$4+6&gt;=$B11),1,""),"")</f>
        <v/>
      </c>
      <c r="K11" s="18" t="str">
        <f aca="false">IF(AND(ISNUMBER($B11),ISNUMBER($C11),ISNUMBER(K$4)),IF(AND(K$4&lt;=$C11,K$4+6&gt;=$B11),1,""),"")</f>
        <v/>
      </c>
      <c r="L11" s="18" t="str">
        <f aca="false">IF(AND(ISNUMBER($B11),ISNUMBER($C11),ISNUMBER(L$4)),IF(AND(L$4&lt;=$C11,L$4+6&gt;=$B11),1,""),"")</f>
        <v/>
      </c>
      <c r="M11" s="18" t="str">
        <f aca="false">IF(AND(ISNUMBER($B11),ISNUMBER($C11),ISNUMBER(M$4)),IF(AND(M$4&lt;=$C11,M$4+6&gt;=$B11),1,""),"")</f>
        <v/>
      </c>
      <c r="N11" s="18" t="str">
        <f aca="false">IF(AND(ISNUMBER($B11),ISNUMBER($C11),ISNUMBER(N$4)),IF(AND(N$4&lt;=$C11,N$4+6&gt;=$B11),1,""),"")</f>
        <v/>
      </c>
      <c r="O11" s="18" t="str">
        <f aca="false">IF(AND(ISNUMBER($B11),ISNUMBER($C11),ISNUMBER(O$4)),IF(AND(O$4&lt;=$C11,O$4+6&gt;=$B11),1,""),"")</f>
        <v/>
      </c>
      <c r="P11" s="18" t="str">
        <f aca="false">IF(AND(ISNUMBER($B11),ISNUMBER($C11),ISNUMBER(P$4)),IF(AND(P$4&lt;=$C11,P$4+6&gt;=$B11),1,""),"")</f>
        <v/>
      </c>
      <c r="Q11" s="18" t="str">
        <f aca="false">IF(AND(ISNUMBER($B11),ISNUMBER($C11),ISNUMBER(Q$4)),IF(AND(Q$4&lt;=$C11,Q$4+6&gt;=$B11),1,""),"")</f>
        <v/>
      </c>
      <c r="R11" s="18" t="str">
        <f aca="false">IF(AND(ISNUMBER($B11),ISNUMBER($C11),ISNUMBER(R$4)),IF(AND(R$4&lt;=$C11,R$4+6&gt;=$B11),1,""),"")</f>
        <v/>
      </c>
      <c r="S11" s="18" t="str">
        <f aca="false">IF(AND(ISNUMBER($B11),ISNUMBER($C11),ISNUMBER(S$4)),IF(AND(S$4&lt;=$C11,S$4+6&gt;=$B11),1,""),"")</f>
        <v/>
      </c>
      <c r="T11" s="18" t="str">
        <f aca="false">IF(AND(ISNUMBER($B11),ISNUMBER($C11),ISNUMBER(T$4)),IF(AND(T$4&lt;=$C11,T$4+6&gt;=$B11),1,""),"")</f>
        <v/>
      </c>
      <c r="U11" s="18" t="str">
        <f aca="false">IF(AND(ISNUMBER($B11),ISNUMBER($C11),ISNUMBER(U$4)),IF(AND(U$4&lt;=$C11,U$4+6&gt;=$B11),1,""),"")</f>
        <v/>
      </c>
      <c r="V11" s="18" t="str">
        <f aca="false">IF(AND(ISNUMBER($B11),ISNUMBER($C11),ISNUMBER(V$4)),IF(AND(V$4&lt;=$C11,V$4+6&gt;=$B11),1,""),"")</f>
        <v/>
      </c>
      <c r="W11" s="18" t="str">
        <f aca="false">IF(AND(ISNUMBER($B11),ISNUMBER($C11),ISNUMBER(W$4)),IF(AND(W$4&lt;=$C11,W$4+6&gt;=$B11),1,""),"")</f>
        <v/>
      </c>
      <c r="X11" s="18" t="str">
        <f aca="false">IF(AND(ISNUMBER($B11),ISNUMBER($C11),ISNUMBER(X$4)),IF(AND(X$4&lt;=$C11,X$4+6&gt;=$B11),1,""),"")</f>
        <v/>
      </c>
      <c r="Y11" s="18" t="str">
        <f aca="false">IF(AND(ISNUMBER($B11),ISNUMBER($C11),ISNUMBER(Y$4)),IF(AND(Y$4&lt;=$C11,Y$4+6&gt;=$B11),1,""),"")</f>
        <v/>
      </c>
      <c r="Z11" s="18" t="str">
        <f aca="false">IF(AND(ISNUMBER($B11),ISNUMBER($C11),ISNUMBER(Z$4)),IF(AND(Z$4&lt;=$C11,Z$4+6&gt;=$B11),1,""),"")</f>
        <v/>
      </c>
      <c r="AA11" s="18" t="str">
        <f aca="false">IF(AND(ISNUMBER($B11),ISNUMBER($C11),ISNUMBER(AA$4)),IF(AND(AA$4&lt;=$C11,AA$4+6&gt;=$B11),1,""),"")</f>
        <v/>
      </c>
      <c r="AB11" s="18" t="str">
        <f aca="false">IF(AND(ISNUMBER($B11),ISNUMBER($C11),ISNUMBER(AB$4)),IF(AND(AB$4&lt;=$C11,AB$4+6&gt;=$B11),1,""),"")</f>
        <v/>
      </c>
      <c r="AC11" s="18" t="str">
        <f aca="false">IF(AND(ISNUMBER($B11),ISNUMBER($C11),ISNUMBER(AC$4)),IF(AND(AC$4&lt;=$C11,AC$4+6&gt;=$B11),1,""),"")</f>
        <v/>
      </c>
      <c r="AD11" s="18" t="str">
        <f aca="false">IF(AND(ISNUMBER($B11),ISNUMBER($C11),ISNUMBER(AD$4)),IF(AND(AD$4&lt;=$C11,AD$4+6&gt;=$B11),1,""),"")</f>
        <v/>
      </c>
      <c r="AE11" s="18" t="str">
        <f aca="false">IF(AND(ISNUMBER($B11),ISNUMBER($C11),ISNUMBER(AE$4)),IF(AND(AE$4&lt;=$C11,AE$4+6&gt;=$B11),1,""),"")</f>
        <v/>
      </c>
      <c r="AF11" s="18" t="str">
        <f aca="false">IF(AND(ISNUMBER($B11),ISNUMBER($C11),ISNUMBER(AF$4)),IF(AND(AF$4&lt;=$C11,AF$4+6&gt;=$B11),1,""),"")</f>
        <v/>
      </c>
      <c r="AG11" s="18" t="str">
        <f aca="false">IF(AND(ISNUMBER($B11),ISNUMBER($C11),ISNUMBER(AG$4)),IF(AND(AG$4&lt;=$C11,AG$4+6&gt;=$B11),1,""),"")</f>
        <v/>
      </c>
      <c r="AH11" s="18" t="str">
        <f aca="false">IF(AND(ISNUMBER($B11),ISNUMBER($C11),ISNUMBER(AH$4)),IF(AND(AH$4&lt;=$C11,AH$4+6&gt;=$B11),1,""),"")</f>
        <v/>
      </c>
      <c r="AI11" s="18" t="str">
        <f aca="false">IF(AND(ISNUMBER($B11),ISNUMBER($C11),ISNUMBER(AI$4)),IF(AND(AI$4&lt;=$C11,AI$4+6&gt;=$B11),1,""),"")</f>
        <v/>
      </c>
      <c r="AJ11" s="18" t="str">
        <f aca="false">IF(AND(ISNUMBER($B11),ISNUMBER($C11),ISNUMBER(AJ$4)),IF(AND(AJ$4&lt;=$C11,AJ$4+6&gt;=$B11),1,""),"")</f>
        <v/>
      </c>
      <c r="AK11" s="18" t="str">
        <f aca="false">IF(AND(ISNUMBER($B11),ISNUMBER($C11),ISNUMBER(AK$4)),IF(AND(AK$4&lt;=$C11,AK$4+6&gt;=$B11),1,""),"")</f>
        <v/>
      </c>
      <c r="AL11" s="18" t="str">
        <f aca="false">IF(AND(ISNUMBER($B11),ISNUMBER($C11),ISNUMBER(AL$4)),IF(AND(AL$4&lt;=$C11,AL$4+6&gt;=$B11),1,""),"")</f>
        <v/>
      </c>
      <c r="AM11" s="18" t="str">
        <f aca="false">IF(AND(ISNUMBER($B11),ISNUMBER($C11),ISNUMBER(AM$4)),IF(AND(AM$4&lt;=$C11,AM$4+6&gt;=$B11),1,""),"")</f>
        <v/>
      </c>
      <c r="AN11" s="18" t="str">
        <f aca="false">IF(AND(ISNUMBER($B11),ISNUMBER($C11),ISNUMBER(AN$4)),IF(AND(AN$4&lt;=$C11,AN$4+6&gt;=$B11),1,""),"")</f>
        <v/>
      </c>
      <c r="AO11" s="18" t="str">
        <f aca="false">IF(AND(ISNUMBER($B11),ISNUMBER($C11),ISNUMBER(AO$4)),IF(AND(AO$4&lt;=$C11,AO$4+6&gt;=$B11),1,""),"")</f>
        <v/>
      </c>
      <c r="AP11" s="18" t="str">
        <f aca="false">IF(AND(ISNUMBER($B11),ISNUMBER($C11),ISNUMBER(AP$4)),IF(AND(AP$4&lt;=$C11,AP$4+6&gt;=$B11),1,""),"")</f>
        <v/>
      </c>
      <c r="AQ11" s="18" t="str">
        <f aca="false">IF(AND(ISNUMBER($B11),ISNUMBER($C11),ISNUMBER(AQ$4)),IF(AND(AQ$4&lt;=$C11,AQ$4+6&gt;=$B11),1,""),"")</f>
        <v/>
      </c>
      <c r="AR11" s="18" t="str">
        <f aca="false">IF(AND(ISNUMBER($B11),ISNUMBER($C11),ISNUMBER(AR$4)),IF(AND(AR$4&lt;=$C11,AR$4+6&gt;=$B11),1,""),"")</f>
        <v/>
      </c>
      <c r="AS11" s="18" t="str">
        <f aca="false">IF(AND(ISNUMBER($B11),ISNUMBER($C11),ISNUMBER(AS$4)),IF(AND(AS$4&lt;=$C11,AS$4+6&gt;=$B11),1,""),"")</f>
        <v/>
      </c>
      <c r="AT11" s="18" t="str">
        <f aca="false">IF(AND(ISNUMBER($B11),ISNUMBER($C11),ISNUMBER(AT$4)),IF(AND(AT$4&lt;=$C11,AT$4+6&gt;=$B11),1,""),"")</f>
        <v/>
      </c>
      <c r="AU11" s="18" t="str">
        <f aca="false">IF(AND(ISNUMBER($B11),ISNUMBER($C11),ISNUMBER(AU$4)),IF(AND(AU$4&lt;=$C11,AU$4+6&gt;=$B11),1,""),"")</f>
        <v/>
      </c>
      <c r="AV11" s="18" t="str">
        <f aca="false">IF(AND(ISNUMBER($B11),ISNUMBER($C11),ISNUMBER(AV$4)),IF(AND(AV$4&lt;=$C11,AV$4+6&gt;=$B11),1,""),"")</f>
        <v/>
      </c>
      <c r="AW11" s="18" t="str">
        <f aca="false">IF(AND(ISNUMBER($B11),ISNUMBER($C11),ISNUMBER(AW$4)),IF(AND(AW$4&lt;=$C11,AW$4+6&gt;=$B11),1,""),"")</f>
        <v/>
      </c>
      <c r="AX11" s="18" t="str">
        <f aca="false">IF(AND(ISNUMBER($B11),ISNUMBER($C11),ISNUMBER(AX$4)),IF(AND(AX$4&lt;=$C11,AX$4+6&gt;=$B11),1,""),"")</f>
        <v/>
      </c>
      <c r="AY11" s="18" t="str">
        <f aca="false">IF(AND(ISNUMBER($B11),ISNUMBER($C11),ISNUMBER(AY$4)),IF(AND(AY$4&lt;=$C11,AY$4+6&gt;=$B11),1,""),"")</f>
        <v/>
      </c>
      <c r="AZ11" s="18" t="str">
        <f aca="false">IF(AND(ISNUMBER($B11),ISNUMBER($C11),ISNUMBER(AZ$4)),IF(AND(AZ$4&lt;=$C11,AZ$4+6&gt;=$B11),1,""),"")</f>
        <v/>
      </c>
      <c r="BA11" s="18" t="str">
        <f aca="false">IF(AND(ISNUMBER($B11),ISNUMBER($C11),ISNUMBER(BA$4)),IF(AND(BA$4&lt;=$C11,BA$4+6&gt;=$B11),1,""),"")</f>
        <v/>
      </c>
      <c r="BB11" s="18" t="str">
        <f aca="false">IF(AND(ISNUMBER($B11),ISNUMBER($C11),ISNUMBER(BB$4)),IF(AND(BB$4&lt;=$C11,BB$4+6&gt;=$B11),1,""),"")</f>
        <v/>
      </c>
      <c r="BC11" s="18" t="str">
        <f aca="false">IF(AND(ISNUMBER($B11),ISNUMBER($C11),ISNUMBER(BC$4)),IF(AND(BC$4&lt;=$C11,BC$4+6&gt;=$B11),1,""),"")</f>
        <v/>
      </c>
      <c r="BD11" s="18" t="str">
        <f aca="false">IF(AND(ISNUMBER($B11),ISNUMBER($C11),ISNUMBER(BD$4)),IF(AND(BD$4&lt;=$C11,BD$4+6&gt;=$B11),1,""),"")</f>
        <v/>
      </c>
      <c r="BE11" s="18" t="str">
        <f aca="false">IF(AND(ISNUMBER($B11),ISNUMBER($C11),ISNUMBER(BE$4)),IF(AND(BE$4&lt;=$C11,BE$4+6&gt;=$B11),1,""),"")</f>
        <v/>
      </c>
      <c r="BF11" s="18" t="str">
        <f aca="false">IF(AND(ISNUMBER($B11),ISNUMBER($C11),ISNUMBER(BF$4)),IF(AND(BF$4&lt;=$C11,BF$4+6&gt;=$B11),1,""),"")</f>
        <v/>
      </c>
      <c r="BG11" s="18" t="str">
        <f aca="false">IF(AND(ISNUMBER($B11),ISNUMBER($C11),ISNUMBER(BG$4)),IF(AND(BG$4&lt;=$C11,BG$4+6&gt;=$B11),1,""),"")</f>
        <v/>
      </c>
      <c r="BH11" s="18" t="str">
        <f aca="false">IF(AND(ISNUMBER($B11),ISNUMBER($C11),ISNUMBER(BH$4)),IF(AND(BH$4&lt;=$C11,BH$4+6&gt;=$B11),1,""),"")</f>
        <v/>
      </c>
      <c r="BI11" s="18" t="str">
        <f aca="false">IF(AND(ISNUMBER($B11),ISNUMBER($C11),ISNUMBER(BI$4)),IF(AND(BI$4&lt;=$C11,BI$4+6&gt;=$B11),1,""),"")</f>
        <v/>
      </c>
      <c r="BJ11" s="18" t="str">
        <f aca="false">IF(AND(ISNUMBER($B11),ISNUMBER($C11),ISNUMBER(BJ$4)),IF(AND(BJ$4&lt;=$C11,BJ$4+6&gt;=$B11),1,""),"")</f>
        <v/>
      </c>
      <c r="BK11" s="18" t="str">
        <f aca="false">IF(AND(ISNUMBER($B11),ISNUMBER($C11),ISNUMBER(BK$4)),IF(AND(BK$4&lt;=$C11,BK$4+6&gt;=$B11),1,""),"")</f>
        <v/>
      </c>
      <c r="BL11" s="18" t="str">
        <f aca="false">IF(AND(ISNUMBER($B11),ISNUMBER($C11),ISNUMBER(BL$4)),IF(AND(BL$4&lt;=$C11,BL$4+6&gt;=$B11),1,""),"")</f>
        <v/>
      </c>
      <c r="BM11" s="18" t="str">
        <f aca="false">IF(AND(ISNUMBER($B11),ISNUMBER($C11),ISNUMBER(BM$4)),IF(AND(BM$4&lt;=$C11,BM$4+6&gt;=$B11),1,""),"")</f>
        <v/>
      </c>
      <c r="BN11" s="18" t="str">
        <f aca="false">IF(AND(ISNUMBER($B11),ISNUMBER($C11),ISNUMBER(BN$4)),IF(AND(BN$4&lt;=$C11,BN$4+6&gt;=$B11),1,""),"")</f>
        <v/>
      </c>
      <c r="BO11" s="18" t="str">
        <f aca="false">IF(AND(ISNUMBER($B11),ISNUMBER($C11),ISNUMBER(BO$4)),IF(AND(BO$4&lt;=$C11,BO$4+6&gt;=$B11),1,""),"")</f>
        <v/>
      </c>
      <c r="BP11" s="18" t="str">
        <f aca="false">IF(AND(ISNUMBER($B11),ISNUMBER($C11),ISNUMBER(BP$4)),IF(AND(BP$4&lt;=$C11,BP$4+6&gt;=$B11),1,""),"")</f>
        <v/>
      </c>
      <c r="BQ11" s="18" t="str">
        <f aca="false">IF(AND(ISNUMBER($B11),ISNUMBER($C11),ISNUMBER(BQ$4)),IF(AND(BQ$4&lt;=$C11,BQ$4+6&gt;=$B11),1,""),"")</f>
        <v/>
      </c>
      <c r="BR11" s="18" t="str">
        <f aca="false">IF(AND(ISNUMBER($B11),ISNUMBER($C11),ISNUMBER(BR$4)),IF(AND(BR$4&lt;=$C11,BR$4+6&gt;=$B11),1,""),"")</f>
        <v/>
      </c>
      <c r="BS11" s="18" t="str">
        <f aca="false">IF(AND(ISNUMBER($B11),ISNUMBER($C11),ISNUMBER(BS$4)),IF(AND(BS$4&lt;=$C11,BS$4+6&gt;=$B11),1,""),"")</f>
        <v/>
      </c>
      <c r="BT11" s="18" t="str">
        <f aca="false">IF(AND(ISNUMBER($B11),ISNUMBER($C11),ISNUMBER(BT$4)),IF(AND(BT$4&lt;=$C11,BT$4+6&gt;=$B11),1,""),"")</f>
        <v/>
      </c>
      <c r="BU11" s="18" t="str">
        <f aca="false">IF(AND(ISNUMBER($B11),ISNUMBER($C11),ISNUMBER(BU$4)),IF(AND(BU$4&lt;=$C11,BU$4+6&gt;=$B11),1,""),"")</f>
        <v/>
      </c>
      <c r="BV11" s="18" t="str">
        <f aca="false">IF(AND(ISNUMBER($B11),ISNUMBER($C11),ISNUMBER(BV$4)),IF(AND(BV$4&lt;=$C11,BV$4+6&gt;=$B11),1,""),"")</f>
        <v/>
      </c>
      <c r="BW11" s="18" t="str">
        <f aca="false">IF(AND(ISNUMBER($B11),ISNUMBER($C11),ISNUMBER(BW$4)),IF(AND(BW$4&lt;=$C11,BW$4+6&gt;=$B11),1,""),"")</f>
        <v/>
      </c>
      <c r="BX11" s="18" t="str">
        <f aca="false">IF(AND(ISNUMBER($B11),ISNUMBER($C11),ISNUMBER(BX$4)),IF(AND(BX$4&lt;=$C11,BX$4+6&gt;=$B11),1,""),"")</f>
        <v/>
      </c>
      <c r="BY11" s="18" t="str">
        <f aca="false">IF(AND(ISNUMBER($B11),ISNUMBER($C11),ISNUMBER(BY$4)),IF(AND(BY$4&lt;=$C11,BY$4+6&gt;=$B11),1,""),"")</f>
        <v/>
      </c>
      <c r="BZ11" s="18" t="str">
        <f aca="false">IF(AND(ISNUMBER($B11),ISNUMBER($C11),ISNUMBER(BZ$4)),IF(AND(BZ$4&lt;=$C11,BZ$4+6&gt;=$B11),1,""),"")</f>
        <v/>
      </c>
      <c r="CA11" s="18" t="str">
        <f aca="false">IF(AND(ISNUMBER($B11),ISNUMBER($C11),ISNUMBER(CA$4)),IF(AND(CA$4&lt;=$C11,CA$4+6&gt;=$B11),1,""),"")</f>
        <v/>
      </c>
      <c r="CB11" s="18" t="str">
        <f aca="false">IF(AND(ISNUMBER($B11),ISNUMBER($C11),ISNUMBER(CB$4)),IF(AND(CB$4&lt;=$C11,CB$4+6&gt;=$B11),1,""),"")</f>
        <v/>
      </c>
      <c r="CC11" s="18" t="str">
        <f aca="false">IF(AND(ISNUMBER($B11),ISNUMBER($C11),ISNUMBER(CC$4)),IF(AND(CC$4&lt;=$C11,CC$4+6&gt;=$B11),1,""),"")</f>
        <v/>
      </c>
      <c r="CD11" s="18" t="str">
        <f aca="false">IF(AND(ISNUMBER($B11),ISNUMBER($C11),ISNUMBER(CD$4)),IF(AND(CD$4&lt;=$C11,CD$4+6&gt;=$B11),1,""),"")</f>
        <v/>
      </c>
      <c r="CE11" s="18" t="str">
        <f aca="false">IF(AND(ISNUMBER($B11),ISNUMBER($C11),ISNUMBER(CE$4)),IF(AND(CE$4&lt;=$C11,CE$4+6&gt;=$B11),1,""),"")</f>
        <v/>
      </c>
    </row>
    <row r="12" customFormat="false" ht="15" hidden="false" customHeight="false" outlineLevel="0" collapsed="false">
      <c r="A12" s="65" t="s">
        <v>691</v>
      </c>
      <c r="B12" s="67" t="str">
        <f aca="false">Jaloane!$G$17</f>
        <v/>
      </c>
      <c r="C12" s="67" t="str">
        <f aca="false">Jaloane!$G$17</f>
        <v/>
      </c>
      <c r="D12" s="18" t="str">
        <f aca="false">IF(AND(ISNUMBER($B12),ISNUMBER($C12),ISNUMBER(D$4)),IF(AND(D$4&lt;=$C12,D$4+6&gt;=$B12),2,""),"")</f>
        <v/>
      </c>
      <c r="E12" s="18" t="str">
        <f aca="false">IF(AND(ISNUMBER($B12),ISNUMBER($C12),ISNUMBER(E$4)),IF(AND(E$4&lt;=$C12,E$4+6&gt;=$B12),2,""),"")</f>
        <v/>
      </c>
      <c r="F12" s="18" t="str">
        <f aca="false">IF(AND(ISNUMBER($B12),ISNUMBER($C12),ISNUMBER(F$4)),IF(AND(F$4&lt;=$C12,F$4+6&gt;=$B12),2,""),"")</f>
        <v/>
      </c>
      <c r="G12" s="18" t="str">
        <f aca="false">IF(AND(ISNUMBER($B12),ISNUMBER($C12),ISNUMBER(G$4)),IF(AND(G$4&lt;=$C12,G$4+6&gt;=$B12),2,""),"")</f>
        <v/>
      </c>
      <c r="H12" s="18" t="str">
        <f aca="false">IF(AND(ISNUMBER($B12),ISNUMBER($C12),ISNUMBER(H$4)),IF(AND(H$4&lt;=$C12,H$4+6&gt;=$B12),2,""),"")</f>
        <v/>
      </c>
      <c r="I12" s="18" t="str">
        <f aca="false">IF(AND(ISNUMBER($B12),ISNUMBER($C12),ISNUMBER(I$4)),IF(AND(I$4&lt;=$C12,I$4+6&gt;=$B12),2,""),"")</f>
        <v/>
      </c>
      <c r="J12" s="18" t="str">
        <f aca="false">IF(AND(ISNUMBER($B12),ISNUMBER($C12),ISNUMBER(J$4)),IF(AND(J$4&lt;=$C12,J$4+6&gt;=$B12),2,""),"")</f>
        <v/>
      </c>
      <c r="K12" s="18" t="str">
        <f aca="false">IF(AND(ISNUMBER($B12),ISNUMBER($C12),ISNUMBER(K$4)),IF(AND(K$4&lt;=$C12,K$4+6&gt;=$B12),2,""),"")</f>
        <v/>
      </c>
      <c r="L12" s="18" t="str">
        <f aca="false">IF(AND(ISNUMBER($B12),ISNUMBER($C12),ISNUMBER(L$4)),IF(AND(L$4&lt;=$C12,L$4+6&gt;=$B12),2,""),"")</f>
        <v/>
      </c>
      <c r="M12" s="18" t="str">
        <f aca="false">IF(AND(ISNUMBER($B12),ISNUMBER($C12),ISNUMBER(M$4)),IF(AND(M$4&lt;=$C12,M$4+6&gt;=$B12),2,""),"")</f>
        <v/>
      </c>
      <c r="N12" s="18" t="str">
        <f aca="false">IF(AND(ISNUMBER($B12),ISNUMBER($C12),ISNUMBER(N$4)),IF(AND(N$4&lt;=$C12,N$4+6&gt;=$B12),2,""),"")</f>
        <v/>
      </c>
      <c r="O12" s="18" t="str">
        <f aca="false">IF(AND(ISNUMBER($B12),ISNUMBER($C12),ISNUMBER(O$4)),IF(AND(O$4&lt;=$C12,O$4+6&gt;=$B12),2,""),"")</f>
        <v/>
      </c>
      <c r="P12" s="18" t="str">
        <f aca="false">IF(AND(ISNUMBER($B12),ISNUMBER($C12),ISNUMBER(P$4)),IF(AND(P$4&lt;=$C12,P$4+6&gt;=$B12),2,""),"")</f>
        <v/>
      </c>
      <c r="Q12" s="18" t="str">
        <f aca="false">IF(AND(ISNUMBER($B12),ISNUMBER($C12),ISNUMBER(Q$4)),IF(AND(Q$4&lt;=$C12,Q$4+6&gt;=$B12),2,""),"")</f>
        <v/>
      </c>
      <c r="R12" s="18" t="str">
        <f aca="false">IF(AND(ISNUMBER($B12),ISNUMBER($C12),ISNUMBER(R$4)),IF(AND(R$4&lt;=$C12,R$4+6&gt;=$B12),2,""),"")</f>
        <v/>
      </c>
      <c r="S12" s="18" t="str">
        <f aca="false">IF(AND(ISNUMBER($B12),ISNUMBER($C12),ISNUMBER(S$4)),IF(AND(S$4&lt;=$C12,S$4+6&gt;=$B12),2,""),"")</f>
        <v/>
      </c>
      <c r="T12" s="18" t="str">
        <f aca="false">IF(AND(ISNUMBER($B12),ISNUMBER($C12),ISNUMBER(T$4)),IF(AND(T$4&lt;=$C12,T$4+6&gt;=$B12),2,""),"")</f>
        <v/>
      </c>
      <c r="U12" s="18" t="str">
        <f aca="false">IF(AND(ISNUMBER($B12),ISNUMBER($C12),ISNUMBER(U$4)),IF(AND(U$4&lt;=$C12,U$4+6&gt;=$B12),2,""),"")</f>
        <v/>
      </c>
      <c r="V12" s="18" t="str">
        <f aca="false">IF(AND(ISNUMBER($B12),ISNUMBER($C12),ISNUMBER(V$4)),IF(AND(V$4&lt;=$C12,V$4+6&gt;=$B12),2,""),"")</f>
        <v/>
      </c>
      <c r="W12" s="18" t="str">
        <f aca="false">IF(AND(ISNUMBER($B12),ISNUMBER($C12),ISNUMBER(W$4)),IF(AND(W$4&lt;=$C12,W$4+6&gt;=$B12),2,""),"")</f>
        <v/>
      </c>
      <c r="X12" s="18" t="str">
        <f aca="false">IF(AND(ISNUMBER($B12),ISNUMBER($C12),ISNUMBER(X$4)),IF(AND(X$4&lt;=$C12,X$4+6&gt;=$B12),2,""),"")</f>
        <v/>
      </c>
      <c r="Y12" s="18" t="str">
        <f aca="false">IF(AND(ISNUMBER($B12),ISNUMBER($C12),ISNUMBER(Y$4)),IF(AND(Y$4&lt;=$C12,Y$4+6&gt;=$B12),2,""),"")</f>
        <v/>
      </c>
      <c r="Z12" s="18" t="str">
        <f aca="false">IF(AND(ISNUMBER($B12),ISNUMBER($C12),ISNUMBER(Z$4)),IF(AND(Z$4&lt;=$C12,Z$4+6&gt;=$B12),2,""),"")</f>
        <v/>
      </c>
      <c r="AA12" s="18" t="str">
        <f aca="false">IF(AND(ISNUMBER($B12),ISNUMBER($C12),ISNUMBER(AA$4)),IF(AND(AA$4&lt;=$C12,AA$4+6&gt;=$B12),2,""),"")</f>
        <v/>
      </c>
      <c r="AB12" s="18" t="str">
        <f aca="false">IF(AND(ISNUMBER($B12),ISNUMBER($C12),ISNUMBER(AB$4)),IF(AND(AB$4&lt;=$C12,AB$4+6&gt;=$B12),2,""),"")</f>
        <v/>
      </c>
      <c r="AC12" s="18" t="str">
        <f aca="false">IF(AND(ISNUMBER($B12),ISNUMBER($C12),ISNUMBER(AC$4)),IF(AND(AC$4&lt;=$C12,AC$4+6&gt;=$B12),2,""),"")</f>
        <v/>
      </c>
      <c r="AD12" s="18" t="str">
        <f aca="false">IF(AND(ISNUMBER($B12),ISNUMBER($C12),ISNUMBER(AD$4)),IF(AND(AD$4&lt;=$C12,AD$4+6&gt;=$B12),2,""),"")</f>
        <v/>
      </c>
      <c r="AE12" s="18" t="str">
        <f aca="false">IF(AND(ISNUMBER($B12),ISNUMBER($C12),ISNUMBER(AE$4)),IF(AND(AE$4&lt;=$C12,AE$4+6&gt;=$B12),2,""),"")</f>
        <v/>
      </c>
      <c r="AF12" s="18" t="str">
        <f aca="false">IF(AND(ISNUMBER($B12),ISNUMBER($C12),ISNUMBER(AF$4)),IF(AND(AF$4&lt;=$C12,AF$4+6&gt;=$B12),2,""),"")</f>
        <v/>
      </c>
      <c r="AG12" s="18" t="str">
        <f aca="false">IF(AND(ISNUMBER($B12),ISNUMBER($C12),ISNUMBER(AG$4)),IF(AND(AG$4&lt;=$C12,AG$4+6&gt;=$B12),2,""),"")</f>
        <v/>
      </c>
      <c r="AH12" s="18" t="str">
        <f aca="false">IF(AND(ISNUMBER($B12),ISNUMBER($C12),ISNUMBER(AH$4)),IF(AND(AH$4&lt;=$C12,AH$4+6&gt;=$B12),2,""),"")</f>
        <v/>
      </c>
      <c r="AI12" s="18" t="str">
        <f aca="false">IF(AND(ISNUMBER($B12),ISNUMBER($C12),ISNUMBER(AI$4)),IF(AND(AI$4&lt;=$C12,AI$4+6&gt;=$B12),2,""),"")</f>
        <v/>
      </c>
      <c r="AJ12" s="18" t="str">
        <f aca="false">IF(AND(ISNUMBER($B12),ISNUMBER($C12),ISNUMBER(AJ$4)),IF(AND(AJ$4&lt;=$C12,AJ$4+6&gt;=$B12),2,""),"")</f>
        <v/>
      </c>
      <c r="AK12" s="18" t="str">
        <f aca="false">IF(AND(ISNUMBER($B12),ISNUMBER($C12),ISNUMBER(AK$4)),IF(AND(AK$4&lt;=$C12,AK$4+6&gt;=$B12),2,""),"")</f>
        <v/>
      </c>
      <c r="AL12" s="18" t="str">
        <f aca="false">IF(AND(ISNUMBER($B12),ISNUMBER($C12),ISNUMBER(AL$4)),IF(AND(AL$4&lt;=$C12,AL$4+6&gt;=$B12),2,""),"")</f>
        <v/>
      </c>
      <c r="AM12" s="18" t="str">
        <f aca="false">IF(AND(ISNUMBER($B12),ISNUMBER($C12),ISNUMBER(AM$4)),IF(AND(AM$4&lt;=$C12,AM$4+6&gt;=$B12),2,""),"")</f>
        <v/>
      </c>
      <c r="AN12" s="18" t="str">
        <f aca="false">IF(AND(ISNUMBER($B12),ISNUMBER($C12),ISNUMBER(AN$4)),IF(AND(AN$4&lt;=$C12,AN$4+6&gt;=$B12),2,""),"")</f>
        <v/>
      </c>
      <c r="AO12" s="18" t="str">
        <f aca="false">IF(AND(ISNUMBER($B12),ISNUMBER($C12),ISNUMBER(AO$4)),IF(AND(AO$4&lt;=$C12,AO$4+6&gt;=$B12),2,""),"")</f>
        <v/>
      </c>
      <c r="AP12" s="18" t="str">
        <f aca="false">IF(AND(ISNUMBER($B12),ISNUMBER($C12),ISNUMBER(AP$4)),IF(AND(AP$4&lt;=$C12,AP$4+6&gt;=$B12),2,""),"")</f>
        <v/>
      </c>
      <c r="AQ12" s="18" t="str">
        <f aca="false">IF(AND(ISNUMBER($B12),ISNUMBER($C12),ISNUMBER(AQ$4)),IF(AND(AQ$4&lt;=$C12,AQ$4+6&gt;=$B12),2,""),"")</f>
        <v/>
      </c>
      <c r="AR12" s="18" t="str">
        <f aca="false">IF(AND(ISNUMBER($B12),ISNUMBER($C12),ISNUMBER(AR$4)),IF(AND(AR$4&lt;=$C12,AR$4+6&gt;=$B12),2,""),"")</f>
        <v/>
      </c>
      <c r="AS12" s="18" t="str">
        <f aca="false">IF(AND(ISNUMBER($B12),ISNUMBER($C12),ISNUMBER(AS$4)),IF(AND(AS$4&lt;=$C12,AS$4+6&gt;=$B12),2,""),"")</f>
        <v/>
      </c>
      <c r="AT12" s="18" t="str">
        <f aca="false">IF(AND(ISNUMBER($B12),ISNUMBER($C12),ISNUMBER(AT$4)),IF(AND(AT$4&lt;=$C12,AT$4+6&gt;=$B12),2,""),"")</f>
        <v/>
      </c>
      <c r="AU12" s="18" t="str">
        <f aca="false">IF(AND(ISNUMBER($B12),ISNUMBER($C12),ISNUMBER(AU$4)),IF(AND(AU$4&lt;=$C12,AU$4+6&gt;=$B12),2,""),"")</f>
        <v/>
      </c>
      <c r="AV12" s="18" t="str">
        <f aca="false">IF(AND(ISNUMBER($B12),ISNUMBER($C12),ISNUMBER(AV$4)),IF(AND(AV$4&lt;=$C12,AV$4+6&gt;=$B12),2,""),"")</f>
        <v/>
      </c>
      <c r="AW12" s="18" t="str">
        <f aca="false">IF(AND(ISNUMBER($B12),ISNUMBER($C12),ISNUMBER(AW$4)),IF(AND(AW$4&lt;=$C12,AW$4+6&gt;=$B12),2,""),"")</f>
        <v/>
      </c>
      <c r="AX12" s="18" t="str">
        <f aca="false">IF(AND(ISNUMBER($B12),ISNUMBER($C12),ISNUMBER(AX$4)),IF(AND(AX$4&lt;=$C12,AX$4+6&gt;=$B12),2,""),"")</f>
        <v/>
      </c>
      <c r="AY12" s="18" t="str">
        <f aca="false">IF(AND(ISNUMBER($B12),ISNUMBER($C12),ISNUMBER(AY$4)),IF(AND(AY$4&lt;=$C12,AY$4+6&gt;=$B12),2,""),"")</f>
        <v/>
      </c>
      <c r="AZ12" s="18" t="str">
        <f aca="false">IF(AND(ISNUMBER($B12),ISNUMBER($C12),ISNUMBER(AZ$4)),IF(AND(AZ$4&lt;=$C12,AZ$4+6&gt;=$B12),2,""),"")</f>
        <v/>
      </c>
      <c r="BA12" s="18" t="str">
        <f aca="false">IF(AND(ISNUMBER($B12),ISNUMBER($C12),ISNUMBER(BA$4)),IF(AND(BA$4&lt;=$C12,BA$4+6&gt;=$B12),2,""),"")</f>
        <v/>
      </c>
      <c r="BB12" s="18" t="str">
        <f aca="false">IF(AND(ISNUMBER($B12),ISNUMBER($C12),ISNUMBER(BB$4)),IF(AND(BB$4&lt;=$C12,BB$4+6&gt;=$B12),2,""),"")</f>
        <v/>
      </c>
      <c r="BC12" s="18" t="str">
        <f aca="false">IF(AND(ISNUMBER($B12),ISNUMBER($C12),ISNUMBER(BC$4)),IF(AND(BC$4&lt;=$C12,BC$4+6&gt;=$B12),2,""),"")</f>
        <v/>
      </c>
      <c r="BD12" s="18" t="str">
        <f aca="false">IF(AND(ISNUMBER($B12),ISNUMBER($C12),ISNUMBER(BD$4)),IF(AND(BD$4&lt;=$C12,BD$4+6&gt;=$B12),2,""),"")</f>
        <v/>
      </c>
      <c r="BE12" s="18" t="str">
        <f aca="false">IF(AND(ISNUMBER($B12),ISNUMBER($C12),ISNUMBER(BE$4)),IF(AND(BE$4&lt;=$C12,BE$4+6&gt;=$B12),2,""),"")</f>
        <v/>
      </c>
      <c r="BF12" s="18" t="str">
        <f aca="false">IF(AND(ISNUMBER($B12),ISNUMBER($C12),ISNUMBER(BF$4)),IF(AND(BF$4&lt;=$C12,BF$4+6&gt;=$B12),2,""),"")</f>
        <v/>
      </c>
      <c r="BG12" s="18" t="str">
        <f aca="false">IF(AND(ISNUMBER($B12),ISNUMBER($C12),ISNUMBER(BG$4)),IF(AND(BG$4&lt;=$C12,BG$4+6&gt;=$B12),2,""),"")</f>
        <v/>
      </c>
      <c r="BH12" s="18" t="str">
        <f aca="false">IF(AND(ISNUMBER($B12),ISNUMBER($C12),ISNUMBER(BH$4)),IF(AND(BH$4&lt;=$C12,BH$4+6&gt;=$B12),2,""),"")</f>
        <v/>
      </c>
      <c r="BI12" s="18" t="str">
        <f aca="false">IF(AND(ISNUMBER($B12),ISNUMBER($C12),ISNUMBER(BI$4)),IF(AND(BI$4&lt;=$C12,BI$4+6&gt;=$B12),2,""),"")</f>
        <v/>
      </c>
      <c r="BJ12" s="18" t="str">
        <f aca="false">IF(AND(ISNUMBER($B12),ISNUMBER($C12),ISNUMBER(BJ$4)),IF(AND(BJ$4&lt;=$C12,BJ$4+6&gt;=$B12),2,""),"")</f>
        <v/>
      </c>
      <c r="BK12" s="18" t="str">
        <f aca="false">IF(AND(ISNUMBER($B12),ISNUMBER($C12),ISNUMBER(BK$4)),IF(AND(BK$4&lt;=$C12,BK$4+6&gt;=$B12),2,""),"")</f>
        <v/>
      </c>
      <c r="BL12" s="18" t="str">
        <f aca="false">IF(AND(ISNUMBER($B12),ISNUMBER($C12),ISNUMBER(BL$4)),IF(AND(BL$4&lt;=$C12,BL$4+6&gt;=$B12),2,""),"")</f>
        <v/>
      </c>
      <c r="BM12" s="18" t="str">
        <f aca="false">IF(AND(ISNUMBER($B12),ISNUMBER($C12),ISNUMBER(BM$4)),IF(AND(BM$4&lt;=$C12,BM$4+6&gt;=$B12),2,""),"")</f>
        <v/>
      </c>
      <c r="BN12" s="18" t="str">
        <f aca="false">IF(AND(ISNUMBER($B12),ISNUMBER($C12),ISNUMBER(BN$4)),IF(AND(BN$4&lt;=$C12,BN$4+6&gt;=$B12),2,""),"")</f>
        <v/>
      </c>
      <c r="BO12" s="18" t="str">
        <f aca="false">IF(AND(ISNUMBER($B12),ISNUMBER($C12),ISNUMBER(BO$4)),IF(AND(BO$4&lt;=$C12,BO$4+6&gt;=$B12),2,""),"")</f>
        <v/>
      </c>
      <c r="BP12" s="18" t="str">
        <f aca="false">IF(AND(ISNUMBER($B12),ISNUMBER($C12),ISNUMBER(BP$4)),IF(AND(BP$4&lt;=$C12,BP$4+6&gt;=$B12),2,""),"")</f>
        <v/>
      </c>
      <c r="BQ12" s="18" t="str">
        <f aca="false">IF(AND(ISNUMBER($B12),ISNUMBER($C12),ISNUMBER(BQ$4)),IF(AND(BQ$4&lt;=$C12,BQ$4+6&gt;=$B12),2,""),"")</f>
        <v/>
      </c>
      <c r="BR12" s="18" t="str">
        <f aca="false">IF(AND(ISNUMBER($B12),ISNUMBER($C12),ISNUMBER(BR$4)),IF(AND(BR$4&lt;=$C12,BR$4+6&gt;=$B12),2,""),"")</f>
        <v/>
      </c>
      <c r="BS12" s="18" t="str">
        <f aca="false">IF(AND(ISNUMBER($B12),ISNUMBER($C12),ISNUMBER(BS$4)),IF(AND(BS$4&lt;=$C12,BS$4+6&gt;=$B12),2,""),"")</f>
        <v/>
      </c>
      <c r="BT12" s="18" t="str">
        <f aca="false">IF(AND(ISNUMBER($B12),ISNUMBER($C12),ISNUMBER(BT$4)),IF(AND(BT$4&lt;=$C12,BT$4+6&gt;=$B12),2,""),"")</f>
        <v/>
      </c>
      <c r="BU12" s="18" t="str">
        <f aca="false">IF(AND(ISNUMBER($B12),ISNUMBER($C12),ISNUMBER(BU$4)),IF(AND(BU$4&lt;=$C12,BU$4+6&gt;=$B12),2,""),"")</f>
        <v/>
      </c>
      <c r="BV12" s="18" t="str">
        <f aca="false">IF(AND(ISNUMBER($B12),ISNUMBER($C12),ISNUMBER(BV$4)),IF(AND(BV$4&lt;=$C12,BV$4+6&gt;=$B12),2,""),"")</f>
        <v/>
      </c>
      <c r="BW12" s="18" t="str">
        <f aca="false">IF(AND(ISNUMBER($B12),ISNUMBER($C12),ISNUMBER(BW$4)),IF(AND(BW$4&lt;=$C12,BW$4+6&gt;=$B12),2,""),"")</f>
        <v/>
      </c>
      <c r="BX12" s="18" t="str">
        <f aca="false">IF(AND(ISNUMBER($B12),ISNUMBER($C12),ISNUMBER(BX$4)),IF(AND(BX$4&lt;=$C12,BX$4+6&gt;=$B12),2,""),"")</f>
        <v/>
      </c>
      <c r="BY12" s="18" t="str">
        <f aca="false">IF(AND(ISNUMBER($B12),ISNUMBER($C12),ISNUMBER(BY$4)),IF(AND(BY$4&lt;=$C12,BY$4+6&gt;=$B12),2,""),"")</f>
        <v/>
      </c>
      <c r="BZ12" s="18" t="str">
        <f aca="false">IF(AND(ISNUMBER($B12),ISNUMBER($C12),ISNUMBER(BZ$4)),IF(AND(BZ$4&lt;=$C12,BZ$4+6&gt;=$B12),2,""),"")</f>
        <v/>
      </c>
      <c r="CA12" s="18" t="str">
        <f aca="false">IF(AND(ISNUMBER($B12),ISNUMBER($C12),ISNUMBER(CA$4)),IF(AND(CA$4&lt;=$C12,CA$4+6&gt;=$B12),2,""),"")</f>
        <v/>
      </c>
      <c r="CB12" s="18" t="str">
        <f aca="false">IF(AND(ISNUMBER($B12),ISNUMBER($C12),ISNUMBER(CB$4)),IF(AND(CB$4&lt;=$C12,CB$4+6&gt;=$B12),2,""),"")</f>
        <v/>
      </c>
      <c r="CC12" s="18" t="str">
        <f aca="false">IF(AND(ISNUMBER($B12),ISNUMBER($C12),ISNUMBER(CC$4)),IF(AND(CC$4&lt;=$C12,CC$4+6&gt;=$B12),2,""),"")</f>
        <v/>
      </c>
      <c r="CD12" s="18" t="str">
        <f aca="false">IF(AND(ISNUMBER($B12),ISNUMBER($C12),ISNUMBER(CD$4)),IF(AND(CD$4&lt;=$C12,CD$4+6&gt;=$B12),2,""),"")</f>
        <v/>
      </c>
      <c r="CE12" s="18" t="str">
        <f aca="false">IF(AND(ISNUMBER($B12),ISNUMBER($C12),ISNUMBER(CE$4)),IF(AND(CE$4&lt;=$C12,CE$4+6&gt;=$B12),2,""),"")</f>
        <v/>
      </c>
    </row>
    <row r="13" customFormat="false" ht="15" hidden="false" customHeight="false" outlineLevel="0" collapsed="false">
      <c r="A13" s="65" t="s">
        <v>692</v>
      </c>
      <c r="B13" s="67" t="str">
        <f aca="false">Jaloane!$G$18</f>
        <v/>
      </c>
      <c r="C13" s="67" t="str">
        <f aca="false">Jaloane!$G$18</f>
        <v/>
      </c>
      <c r="D13" s="18" t="str">
        <f aca="false">IF(AND(ISNUMBER($B13),ISNUMBER($C13),ISNUMBER(D$4)),IF(AND(D$4&lt;=$C13,D$4+6&gt;=$B13),2,""),"")</f>
        <v/>
      </c>
      <c r="E13" s="18" t="str">
        <f aca="false">IF(AND(ISNUMBER($B13),ISNUMBER($C13),ISNUMBER(E$4)),IF(AND(E$4&lt;=$C13,E$4+6&gt;=$B13),2,""),"")</f>
        <v/>
      </c>
      <c r="F13" s="18" t="str">
        <f aca="false">IF(AND(ISNUMBER($B13),ISNUMBER($C13),ISNUMBER(F$4)),IF(AND(F$4&lt;=$C13,F$4+6&gt;=$B13),2,""),"")</f>
        <v/>
      </c>
      <c r="G13" s="18" t="str">
        <f aca="false">IF(AND(ISNUMBER($B13),ISNUMBER($C13),ISNUMBER(G$4)),IF(AND(G$4&lt;=$C13,G$4+6&gt;=$B13),2,""),"")</f>
        <v/>
      </c>
      <c r="H13" s="18" t="str">
        <f aca="false">IF(AND(ISNUMBER($B13),ISNUMBER($C13),ISNUMBER(H$4)),IF(AND(H$4&lt;=$C13,H$4+6&gt;=$B13),2,""),"")</f>
        <v/>
      </c>
      <c r="I13" s="18" t="str">
        <f aca="false">IF(AND(ISNUMBER($B13),ISNUMBER($C13),ISNUMBER(I$4)),IF(AND(I$4&lt;=$C13,I$4+6&gt;=$B13),2,""),"")</f>
        <v/>
      </c>
      <c r="J13" s="18" t="str">
        <f aca="false">IF(AND(ISNUMBER($B13),ISNUMBER($C13),ISNUMBER(J$4)),IF(AND(J$4&lt;=$C13,J$4+6&gt;=$B13),2,""),"")</f>
        <v/>
      </c>
      <c r="K13" s="18" t="str">
        <f aca="false">IF(AND(ISNUMBER($B13),ISNUMBER($C13),ISNUMBER(K$4)),IF(AND(K$4&lt;=$C13,K$4+6&gt;=$B13),2,""),"")</f>
        <v/>
      </c>
      <c r="L13" s="18" t="str">
        <f aca="false">IF(AND(ISNUMBER($B13),ISNUMBER($C13),ISNUMBER(L$4)),IF(AND(L$4&lt;=$C13,L$4+6&gt;=$B13),2,""),"")</f>
        <v/>
      </c>
      <c r="M13" s="18" t="str">
        <f aca="false">IF(AND(ISNUMBER($B13),ISNUMBER($C13),ISNUMBER(M$4)),IF(AND(M$4&lt;=$C13,M$4+6&gt;=$B13),2,""),"")</f>
        <v/>
      </c>
      <c r="N13" s="18" t="str">
        <f aca="false">IF(AND(ISNUMBER($B13),ISNUMBER($C13),ISNUMBER(N$4)),IF(AND(N$4&lt;=$C13,N$4+6&gt;=$B13),2,""),"")</f>
        <v/>
      </c>
      <c r="O13" s="18" t="str">
        <f aca="false">IF(AND(ISNUMBER($B13),ISNUMBER($C13),ISNUMBER(O$4)),IF(AND(O$4&lt;=$C13,O$4+6&gt;=$B13),2,""),"")</f>
        <v/>
      </c>
      <c r="P13" s="18" t="str">
        <f aca="false">IF(AND(ISNUMBER($B13),ISNUMBER($C13),ISNUMBER(P$4)),IF(AND(P$4&lt;=$C13,P$4+6&gt;=$B13),2,""),"")</f>
        <v/>
      </c>
      <c r="Q13" s="18" t="str">
        <f aca="false">IF(AND(ISNUMBER($B13),ISNUMBER($C13),ISNUMBER(Q$4)),IF(AND(Q$4&lt;=$C13,Q$4+6&gt;=$B13),2,""),"")</f>
        <v/>
      </c>
      <c r="R13" s="18" t="str">
        <f aca="false">IF(AND(ISNUMBER($B13),ISNUMBER($C13),ISNUMBER(R$4)),IF(AND(R$4&lt;=$C13,R$4+6&gt;=$B13),2,""),"")</f>
        <v/>
      </c>
      <c r="S13" s="18" t="str">
        <f aca="false">IF(AND(ISNUMBER($B13),ISNUMBER($C13),ISNUMBER(S$4)),IF(AND(S$4&lt;=$C13,S$4+6&gt;=$B13),2,""),"")</f>
        <v/>
      </c>
      <c r="T13" s="18" t="str">
        <f aca="false">IF(AND(ISNUMBER($B13),ISNUMBER($C13),ISNUMBER(T$4)),IF(AND(T$4&lt;=$C13,T$4+6&gt;=$B13),2,""),"")</f>
        <v/>
      </c>
      <c r="U13" s="18" t="str">
        <f aca="false">IF(AND(ISNUMBER($B13),ISNUMBER($C13),ISNUMBER(U$4)),IF(AND(U$4&lt;=$C13,U$4+6&gt;=$B13),2,""),"")</f>
        <v/>
      </c>
      <c r="V13" s="18" t="str">
        <f aca="false">IF(AND(ISNUMBER($B13),ISNUMBER($C13),ISNUMBER(V$4)),IF(AND(V$4&lt;=$C13,V$4+6&gt;=$B13),2,""),"")</f>
        <v/>
      </c>
      <c r="W13" s="18" t="str">
        <f aca="false">IF(AND(ISNUMBER($B13),ISNUMBER($C13),ISNUMBER(W$4)),IF(AND(W$4&lt;=$C13,W$4+6&gt;=$B13),2,""),"")</f>
        <v/>
      </c>
      <c r="X13" s="18" t="str">
        <f aca="false">IF(AND(ISNUMBER($B13),ISNUMBER($C13),ISNUMBER(X$4)),IF(AND(X$4&lt;=$C13,X$4+6&gt;=$B13),2,""),"")</f>
        <v/>
      </c>
      <c r="Y13" s="18" t="str">
        <f aca="false">IF(AND(ISNUMBER($B13),ISNUMBER($C13),ISNUMBER(Y$4)),IF(AND(Y$4&lt;=$C13,Y$4+6&gt;=$B13),2,""),"")</f>
        <v/>
      </c>
      <c r="Z13" s="18" t="str">
        <f aca="false">IF(AND(ISNUMBER($B13),ISNUMBER($C13),ISNUMBER(Z$4)),IF(AND(Z$4&lt;=$C13,Z$4+6&gt;=$B13),2,""),"")</f>
        <v/>
      </c>
      <c r="AA13" s="18" t="str">
        <f aca="false">IF(AND(ISNUMBER($B13),ISNUMBER($C13),ISNUMBER(AA$4)),IF(AND(AA$4&lt;=$C13,AA$4+6&gt;=$B13),2,""),"")</f>
        <v/>
      </c>
      <c r="AB13" s="18" t="str">
        <f aca="false">IF(AND(ISNUMBER($B13),ISNUMBER($C13),ISNUMBER(AB$4)),IF(AND(AB$4&lt;=$C13,AB$4+6&gt;=$B13),2,""),"")</f>
        <v/>
      </c>
      <c r="AC13" s="18" t="str">
        <f aca="false">IF(AND(ISNUMBER($B13),ISNUMBER($C13),ISNUMBER(AC$4)),IF(AND(AC$4&lt;=$C13,AC$4+6&gt;=$B13),2,""),"")</f>
        <v/>
      </c>
      <c r="AD13" s="18" t="str">
        <f aca="false">IF(AND(ISNUMBER($B13),ISNUMBER($C13),ISNUMBER(AD$4)),IF(AND(AD$4&lt;=$C13,AD$4+6&gt;=$B13),2,""),"")</f>
        <v/>
      </c>
      <c r="AE13" s="18" t="str">
        <f aca="false">IF(AND(ISNUMBER($B13),ISNUMBER($C13),ISNUMBER(AE$4)),IF(AND(AE$4&lt;=$C13,AE$4+6&gt;=$B13),2,""),"")</f>
        <v/>
      </c>
      <c r="AF13" s="18" t="str">
        <f aca="false">IF(AND(ISNUMBER($B13),ISNUMBER($C13),ISNUMBER(AF$4)),IF(AND(AF$4&lt;=$C13,AF$4+6&gt;=$B13),2,""),"")</f>
        <v/>
      </c>
      <c r="AG13" s="18" t="str">
        <f aca="false">IF(AND(ISNUMBER($B13),ISNUMBER($C13),ISNUMBER(AG$4)),IF(AND(AG$4&lt;=$C13,AG$4+6&gt;=$B13),2,""),"")</f>
        <v/>
      </c>
      <c r="AH13" s="18" t="str">
        <f aca="false">IF(AND(ISNUMBER($B13),ISNUMBER($C13),ISNUMBER(AH$4)),IF(AND(AH$4&lt;=$C13,AH$4+6&gt;=$B13),2,""),"")</f>
        <v/>
      </c>
      <c r="AI13" s="18" t="str">
        <f aca="false">IF(AND(ISNUMBER($B13),ISNUMBER($C13),ISNUMBER(AI$4)),IF(AND(AI$4&lt;=$C13,AI$4+6&gt;=$B13),2,""),"")</f>
        <v/>
      </c>
      <c r="AJ13" s="18" t="str">
        <f aca="false">IF(AND(ISNUMBER($B13),ISNUMBER($C13),ISNUMBER(AJ$4)),IF(AND(AJ$4&lt;=$C13,AJ$4+6&gt;=$B13),2,""),"")</f>
        <v/>
      </c>
      <c r="AK13" s="18" t="str">
        <f aca="false">IF(AND(ISNUMBER($B13),ISNUMBER($C13),ISNUMBER(AK$4)),IF(AND(AK$4&lt;=$C13,AK$4+6&gt;=$B13),2,""),"")</f>
        <v/>
      </c>
      <c r="AL13" s="18" t="str">
        <f aca="false">IF(AND(ISNUMBER($B13),ISNUMBER($C13),ISNUMBER(AL$4)),IF(AND(AL$4&lt;=$C13,AL$4+6&gt;=$B13),2,""),"")</f>
        <v/>
      </c>
      <c r="AM13" s="18" t="str">
        <f aca="false">IF(AND(ISNUMBER($B13),ISNUMBER($C13),ISNUMBER(AM$4)),IF(AND(AM$4&lt;=$C13,AM$4+6&gt;=$B13),2,""),"")</f>
        <v/>
      </c>
      <c r="AN13" s="18" t="str">
        <f aca="false">IF(AND(ISNUMBER($B13),ISNUMBER($C13),ISNUMBER(AN$4)),IF(AND(AN$4&lt;=$C13,AN$4+6&gt;=$B13),2,""),"")</f>
        <v/>
      </c>
      <c r="AO13" s="18" t="str">
        <f aca="false">IF(AND(ISNUMBER($B13),ISNUMBER($C13),ISNUMBER(AO$4)),IF(AND(AO$4&lt;=$C13,AO$4+6&gt;=$B13),2,""),"")</f>
        <v/>
      </c>
      <c r="AP13" s="18" t="str">
        <f aca="false">IF(AND(ISNUMBER($B13),ISNUMBER($C13),ISNUMBER(AP$4)),IF(AND(AP$4&lt;=$C13,AP$4+6&gt;=$B13),2,""),"")</f>
        <v/>
      </c>
      <c r="AQ13" s="18" t="str">
        <f aca="false">IF(AND(ISNUMBER($B13),ISNUMBER($C13),ISNUMBER(AQ$4)),IF(AND(AQ$4&lt;=$C13,AQ$4+6&gt;=$B13),2,""),"")</f>
        <v/>
      </c>
      <c r="AR13" s="18" t="str">
        <f aca="false">IF(AND(ISNUMBER($B13),ISNUMBER($C13),ISNUMBER(AR$4)),IF(AND(AR$4&lt;=$C13,AR$4+6&gt;=$B13),2,""),"")</f>
        <v/>
      </c>
      <c r="AS13" s="18" t="str">
        <f aca="false">IF(AND(ISNUMBER($B13),ISNUMBER($C13),ISNUMBER(AS$4)),IF(AND(AS$4&lt;=$C13,AS$4+6&gt;=$B13),2,""),"")</f>
        <v/>
      </c>
      <c r="AT13" s="18" t="str">
        <f aca="false">IF(AND(ISNUMBER($B13),ISNUMBER($C13),ISNUMBER(AT$4)),IF(AND(AT$4&lt;=$C13,AT$4+6&gt;=$B13),2,""),"")</f>
        <v/>
      </c>
      <c r="AU13" s="18" t="str">
        <f aca="false">IF(AND(ISNUMBER($B13),ISNUMBER($C13),ISNUMBER(AU$4)),IF(AND(AU$4&lt;=$C13,AU$4+6&gt;=$B13),2,""),"")</f>
        <v/>
      </c>
      <c r="AV13" s="18" t="str">
        <f aca="false">IF(AND(ISNUMBER($B13),ISNUMBER($C13),ISNUMBER(AV$4)),IF(AND(AV$4&lt;=$C13,AV$4+6&gt;=$B13),2,""),"")</f>
        <v/>
      </c>
      <c r="AW13" s="18" t="str">
        <f aca="false">IF(AND(ISNUMBER($B13),ISNUMBER($C13),ISNUMBER(AW$4)),IF(AND(AW$4&lt;=$C13,AW$4+6&gt;=$B13),2,""),"")</f>
        <v/>
      </c>
      <c r="AX13" s="18" t="str">
        <f aca="false">IF(AND(ISNUMBER($B13),ISNUMBER($C13),ISNUMBER(AX$4)),IF(AND(AX$4&lt;=$C13,AX$4+6&gt;=$B13),2,""),"")</f>
        <v/>
      </c>
      <c r="AY13" s="18" t="str">
        <f aca="false">IF(AND(ISNUMBER($B13),ISNUMBER($C13),ISNUMBER(AY$4)),IF(AND(AY$4&lt;=$C13,AY$4+6&gt;=$B13),2,""),"")</f>
        <v/>
      </c>
      <c r="AZ13" s="18" t="str">
        <f aca="false">IF(AND(ISNUMBER($B13),ISNUMBER($C13),ISNUMBER(AZ$4)),IF(AND(AZ$4&lt;=$C13,AZ$4+6&gt;=$B13),2,""),"")</f>
        <v/>
      </c>
      <c r="BA13" s="18" t="str">
        <f aca="false">IF(AND(ISNUMBER($B13),ISNUMBER($C13),ISNUMBER(BA$4)),IF(AND(BA$4&lt;=$C13,BA$4+6&gt;=$B13),2,""),"")</f>
        <v/>
      </c>
      <c r="BB13" s="18" t="str">
        <f aca="false">IF(AND(ISNUMBER($B13),ISNUMBER($C13),ISNUMBER(BB$4)),IF(AND(BB$4&lt;=$C13,BB$4+6&gt;=$B13),2,""),"")</f>
        <v/>
      </c>
      <c r="BC13" s="18" t="str">
        <f aca="false">IF(AND(ISNUMBER($B13),ISNUMBER($C13),ISNUMBER(BC$4)),IF(AND(BC$4&lt;=$C13,BC$4+6&gt;=$B13),2,""),"")</f>
        <v/>
      </c>
      <c r="BD13" s="18" t="str">
        <f aca="false">IF(AND(ISNUMBER($B13),ISNUMBER($C13),ISNUMBER(BD$4)),IF(AND(BD$4&lt;=$C13,BD$4+6&gt;=$B13),2,""),"")</f>
        <v/>
      </c>
      <c r="BE13" s="18" t="str">
        <f aca="false">IF(AND(ISNUMBER($B13),ISNUMBER($C13),ISNUMBER(BE$4)),IF(AND(BE$4&lt;=$C13,BE$4+6&gt;=$B13),2,""),"")</f>
        <v/>
      </c>
      <c r="BF13" s="18" t="str">
        <f aca="false">IF(AND(ISNUMBER($B13),ISNUMBER($C13),ISNUMBER(BF$4)),IF(AND(BF$4&lt;=$C13,BF$4+6&gt;=$B13),2,""),"")</f>
        <v/>
      </c>
      <c r="BG13" s="18" t="str">
        <f aca="false">IF(AND(ISNUMBER($B13),ISNUMBER($C13),ISNUMBER(BG$4)),IF(AND(BG$4&lt;=$C13,BG$4+6&gt;=$B13),2,""),"")</f>
        <v/>
      </c>
      <c r="BH13" s="18" t="str">
        <f aca="false">IF(AND(ISNUMBER($B13),ISNUMBER($C13),ISNUMBER(BH$4)),IF(AND(BH$4&lt;=$C13,BH$4+6&gt;=$B13),2,""),"")</f>
        <v/>
      </c>
      <c r="BI13" s="18" t="str">
        <f aca="false">IF(AND(ISNUMBER($B13),ISNUMBER($C13),ISNUMBER(BI$4)),IF(AND(BI$4&lt;=$C13,BI$4+6&gt;=$B13),2,""),"")</f>
        <v/>
      </c>
      <c r="BJ13" s="18" t="str">
        <f aca="false">IF(AND(ISNUMBER($B13),ISNUMBER($C13),ISNUMBER(BJ$4)),IF(AND(BJ$4&lt;=$C13,BJ$4+6&gt;=$B13),2,""),"")</f>
        <v/>
      </c>
      <c r="BK13" s="18" t="str">
        <f aca="false">IF(AND(ISNUMBER($B13),ISNUMBER($C13),ISNUMBER(BK$4)),IF(AND(BK$4&lt;=$C13,BK$4+6&gt;=$B13),2,""),"")</f>
        <v/>
      </c>
      <c r="BL13" s="18" t="str">
        <f aca="false">IF(AND(ISNUMBER($B13),ISNUMBER($C13),ISNUMBER(BL$4)),IF(AND(BL$4&lt;=$C13,BL$4+6&gt;=$B13),2,""),"")</f>
        <v/>
      </c>
      <c r="BM13" s="18" t="str">
        <f aca="false">IF(AND(ISNUMBER($B13),ISNUMBER($C13),ISNUMBER(BM$4)),IF(AND(BM$4&lt;=$C13,BM$4+6&gt;=$B13),2,""),"")</f>
        <v/>
      </c>
      <c r="BN13" s="18" t="str">
        <f aca="false">IF(AND(ISNUMBER($B13),ISNUMBER($C13),ISNUMBER(BN$4)),IF(AND(BN$4&lt;=$C13,BN$4+6&gt;=$B13),2,""),"")</f>
        <v/>
      </c>
      <c r="BO13" s="18" t="str">
        <f aca="false">IF(AND(ISNUMBER($B13),ISNUMBER($C13),ISNUMBER(BO$4)),IF(AND(BO$4&lt;=$C13,BO$4+6&gt;=$B13),2,""),"")</f>
        <v/>
      </c>
      <c r="BP13" s="18" t="str">
        <f aca="false">IF(AND(ISNUMBER($B13),ISNUMBER($C13),ISNUMBER(BP$4)),IF(AND(BP$4&lt;=$C13,BP$4+6&gt;=$B13),2,""),"")</f>
        <v/>
      </c>
      <c r="BQ13" s="18" t="str">
        <f aca="false">IF(AND(ISNUMBER($B13),ISNUMBER($C13),ISNUMBER(BQ$4)),IF(AND(BQ$4&lt;=$C13,BQ$4+6&gt;=$B13),2,""),"")</f>
        <v/>
      </c>
      <c r="BR13" s="18" t="str">
        <f aca="false">IF(AND(ISNUMBER($B13),ISNUMBER($C13),ISNUMBER(BR$4)),IF(AND(BR$4&lt;=$C13,BR$4+6&gt;=$B13),2,""),"")</f>
        <v/>
      </c>
      <c r="BS13" s="18" t="str">
        <f aca="false">IF(AND(ISNUMBER($B13),ISNUMBER($C13),ISNUMBER(BS$4)),IF(AND(BS$4&lt;=$C13,BS$4+6&gt;=$B13),2,""),"")</f>
        <v/>
      </c>
      <c r="BT13" s="18" t="str">
        <f aca="false">IF(AND(ISNUMBER($B13),ISNUMBER($C13),ISNUMBER(BT$4)),IF(AND(BT$4&lt;=$C13,BT$4+6&gt;=$B13),2,""),"")</f>
        <v/>
      </c>
      <c r="BU13" s="18" t="str">
        <f aca="false">IF(AND(ISNUMBER($B13),ISNUMBER($C13),ISNUMBER(BU$4)),IF(AND(BU$4&lt;=$C13,BU$4+6&gt;=$B13),2,""),"")</f>
        <v/>
      </c>
      <c r="BV13" s="18" t="str">
        <f aca="false">IF(AND(ISNUMBER($B13),ISNUMBER($C13),ISNUMBER(BV$4)),IF(AND(BV$4&lt;=$C13,BV$4+6&gt;=$B13),2,""),"")</f>
        <v/>
      </c>
      <c r="BW13" s="18" t="str">
        <f aca="false">IF(AND(ISNUMBER($B13),ISNUMBER($C13),ISNUMBER(BW$4)),IF(AND(BW$4&lt;=$C13,BW$4+6&gt;=$B13),2,""),"")</f>
        <v/>
      </c>
      <c r="BX13" s="18" t="str">
        <f aca="false">IF(AND(ISNUMBER($B13),ISNUMBER($C13),ISNUMBER(BX$4)),IF(AND(BX$4&lt;=$C13,BX$4+6&gt;=$B13),2,""),"")</f>
        <v/>
      </c>
      <c r="BY13" s="18" t="str">
        <f aca="false">IF(AND(ISNUMBER($B13),ISNUMBER($C13),ISNUMBER(BY$4)),IF(AND(BY$4&lt;=$C13,BY$4+6&gt;=$B13),2,""),"")</f>
        <v/>
      </c>
      <c r="BZ13" s="18" t="str">
        <f aca="false">IF(AND(ISNUMBER($B13),ISNUMBER($C13),ISNUMBER(BZ$4)),IF(AND(BZ$4&lt;=$C13,BZ$4+6&gt;=$B13),2,""),"")</f>
        <v/>
      </c>
      <c r="CA13" s="18" t="str">
        <f aca="false">IF(AND(ISNUMBER($B13),ISNUMBER($C13),ISNUMBER(CA$4)),IF(AND(CA$4&lt;=$C13,CA$4+6&gt;=$B13),2,""),"")</f>
        <v/>
      </c>
      <c r="CB13" s="18" t="str">
        <f aca="false">IF(AND(ISNUMBER($B13),ISNUMBER($C13),ISNUMBER(CB$4)),IF(AND(CB$4&lt;=$C13,CB$4+6&gt;=$B13),2,""),"")</f>
        <v/>
      </c>
      <c r="CC13" s="18" t="str">
        <f aca="false">IF(AND(ISNUMBER($B13),ISNUMBER($C13),ISNUMBER(CC$4)),IF(AND(CC$4&lt;=$C13,CC$4+6&gt;=$B13),2,""),"")</f>
        <v/>
      </c>
      <c r="CD13" s="18" t="str">
        <f aca="false">IF(AND(ISNUMBER($B13),ISNUMBER($C13),ISNUMBER(CD$4)),IF(AND(CD$4&lt;=$C13,CD$4+6&gt;=$B13),2,""),"")</f>
        <v/>
      </c>
      <c r="CE13" s="18" t="str">
        <f aca="false">IF(AND(ISNUMBER($B13),ISNUMBER($C13),ISNUMBER(CE$4)),IF(AND(CE$4&lt;=$C13,CE$4+6&gt;=$B13),2,""),"")</f>
        <v/>
      </c>
    </row>
    <row r="14" customFormat="false" ht="15" hidden="false" customHeight="false" outlineLevel="0" collapsed="false">
      <c r="A14" s="65" t="s">
        <v>693</v>
      </c>
      <c r="B14" s="67" t="str">
        <f aca="false">Jaloane!$G$19</f>
        <v/>
      </c>
      <c r="C14" s="67" t="str">
        <f aca="false">Jaloane!$G$19</f>
        <v/>
      </c>
      <c r="D14" s="18" t="str">
        <f aca="false">IF(AND(ISNUMBER($B14),ISNUMBER($C14),ISNUMBER(D$4)),IF(AND(D$4&lt;=$C14,D$4+6&gt;=$B14),2,""),"")</f>
        <v/>
      </c>
      <c r="E14" s="18" t="str">
        <f aca="false">IF(AND(ISNUMBER($B14),ISNUMBER($C14),ISNUMBER(E$4)),IF(AND(E$4&lt;=$C14,E$4+6&gt;=$B14),2,""),"")</f>
        <v/>
      </c>
      <c r="F14" s="18" t="str">
        <f aca="false">IF(AND(ISNUMBER($B14),ISNUMBER($C14),ISNUMBER(F$4)),IF(AND(F$4&lt;=$C14,F$4+6&gt;=$B14),2,""),"")</f>
        <v/>
      </c>
      <c r="G14" s="18" t="str">
        <f aca="false">IF(AND(ISNUMBER($B14),ISNUMBER($C14),ISNUMBER(G$4)),IF(AND(G$4&lt;=$C14,G$4+6&gt;=$B14),2,""),"")</f>
        <v/>
      </c>
      <c r="H14" s="18" t="str">
        <f aca="false">IF(AND(ISNUMBER($B14),ISNUMBER($C14),ISNUMBER(H$4)),IF(AND(H$4&lt;=$C14,H$4+6&gt;=$B14),2,""),"")</f>
        <v/>
      </c>
      <c r="I14" s="18" t="str">
        <f aca="false">IF(AND(ISNUMBER($B14),ISNUMBER($C14),ISNUMBER(I$4)),IF(AND(I$4&lt;=$C14,I$4+6&gt;=$B14),2,""),"")</f>
        <v/>
      </c>
      <c r="J14" s="18" t="str">
        <f aca="false">IF(AND(ISNUMBER($B14),ISNUMBER($C14),ISNUMBER(J$4)),IF(AND(J$4&lt;=$C14,J$4+6&gt;=$B14),2,""),"")</f>
        <v/>
      </c>
      <c r="K14" s="18" t="str">
        <f aca="false">IF(AND(ISNUMBER($B14),ISNUMBER($C14),ISNUMBER(K$4)),IF(AND(K$4&lt;=$C14,K$4+6&gt;=$B14),2,""),"")</f>
        <v/>
      </c>
      <c r="L14" s="18" t="str">
        <f aca="false">IF(AND(ISNUMBER($B14),ISNUMBER($C14),ISNUMBER(L$4)),IF(AND(L$4&lt;=$C14,L$4+6&gt;=$B14),2,""),"")</f>
        <v/>
      </c>
      <c r="M14" s="18" t="str">
        <f aca="false">IF(AND(ISNUMBER($B14),ISNUMBER($C14),ISNUMBER(M$4)),IF(AND(M$4&lt;=$C14,M$4+6&gt;=$B14),2,""),"")</f>
        <v/>
      </c>
      <c r="N14" s="18" t="str">
        <f aca="false">IF(AND(ISNUMBER($B14),ISNUMBER($C14),ISNUMBER(N$4)),IF(AND(N$4&lt;=$C14,N$4+6&gt;=$B14),2,""),"")</f>
        <v/>
      </c>
      <c r="O14" s="18" t="str">
        <f aca="false">IF(AND(ISNUMBER($B14),ISNUMBER($C14),ISNUMBER(O$4)),IF(AND(O$4&lt;=$C14,O$4+6&gt;=$B14),2,""),"")</f>
        <v/>
      </c>
      <c r="P14" s="18" t="str">
        <f aca="false">IF(AND(ISNUMBER($B14),ISNUMBER($C14),ISNUMBER(P$4)),IF(AND(P$4&lt;=$C14,P$4+6&gt;=$B14),2,""),"")</f>
        <v/>
      </c>
      <c r="Q14" s="18" t="str">
        <f aca="false">IF(AND(ISNUMBER($B14),ISNUMBER($C14),ISNUMBER(Q$4)),IF(AND(Q$4&lt;=$C14,Q$4+6&gt;=$B14),2,""),"")</f>
        <v/>
      </c>
      <c r="R14" s="18" t="str">
        <f aca="false">IF(AND(ISNUMBER($B14),ISNUMBER($C14),ISNUMBER(R$4)),IF(AND(R$4&lt;=$C14,R$4+6&gt;=$B14),2,""),"")</f>
        <v/>
      </c>
      <c r="S14" s="18" t="str">
        <f aca="false">IF(AND(ISNUMBER($B14),ISNUMBER($C14),ISNUMBER(S$4)),IF(AND(S$4&lt;=$C14,S$4+6&gt;=$B14),2,""),"")</f>
        <v/>
      </c>
      <c r="T14" s="18" t="str">
        <f aca="false">IF(AND(ISNUMBER($B14),ISNUMBER($C14),ISNUMBER(T$4)),IF(AND(T$4&lt;=$C14,T$4+6&gt;=$B14),2,""),"")</f>
        <v/>
      </c>
      <c r="U14" s="18" t="str">
        <f aca="false">IF(AND(ISNUMBER($B14),ISNUMBER($C14),ISNUMBER(U$4)),IF(AND(U$4&lt;=$C14,U$4+6&gt;=$B14),2,""),"")</f>
        <v/>
      </c>
      <c r="V14" s="18" t="str">
        <f aca="false">IF(AND(ISNUMBER($B14),ISNUMBER($C14),ISNUMBER(V$4)),IF(AND(V$4&lt;=$C14,V$4+6&gt;=$B14),2,""),"")</f>
        <v/>
      </c>
      <c r="W14" s="18" t="str">
        <f aca="false">IF(AND(ISNUMBER($B14),ISNUMBER($C14),ISNUMBER(W$4)),IF(AND(W$4&lt;=$C14,W$4+6&gt;=$B14),2,""),"")</f>
        <v/>
      </c>
      <c r="X14" s="18" t="str">
        <f aca="false">IF(AND(ISNUMBER($B14),ISNUMBER($C14),ISNUMBER(X$4)),IF(AND(X$4&lt;=$C14,X$4+6&gt;=$B14),2,""),"")</f>
        <v/>
      </c>
      <c r="Y14" s="18" t="str">
        <f aca="false">IF(AND(ISNUMBER($B14),ISNUMBER($C14),ISNUMBER(Y$4)),IF(AND(Y$4&lt;=$C14,Y$4+6&gt;=$B14),2,""),"")</f>
        <v/>
      </c>
      <c r="Z14" s="18" t="str">
        <f aca="false">IF(AND(ISNUMBER($B14),ISNUMBER($C14),ISNUMBER(Z$4)),IF(AND(Z$4&lt;=$C14,Z$4+6&gt;=$B14),2,""),"")</f>
        <v/>
      </c>
      <c r="AA14" s="18" t="str">
        <f aca="false">IF(AND(ISNUMBER($B14),ISNUMBER($C14),ISNUMBER(AA$4)),IF(AND(AA$4&lt;=$C14,AA$4+6&gt;=$B14),2,""),"")</f>
        <v/>
      </c>
      <c r="AB14" s="18" t="str">
        <f aca="false">IF(AND(ISNUMBER($B14),ISNUMBER($C14),ISNUMBER(AB$4)),IF(AND(AB$4&lt;=$C14,AB$4+6&gt;=$B14),2,""),"")</f>
        <v/>
      </c>
      <c r="AC14" s="18" t="str">
        <f aca="false">IF(AND(ISNUMBER($B14),ISNUMBER($C14),ISNUMBER(AC$4)),IF(AND(AC$4&lt;=$C14,AC$4+6&gt;=$B14),2,""),"")</f>
        <v/>
      </c>
      <c r="AD14" s="18" t="str">
        <f aca="false">IF(AND(ISNUMBER($B14),ISNUMBER($C14),ISNUMBER(AD$4)),IF(AND(AD$4&lt;=$C14,AD$4+6&gt;=$B14),2,""),"")</f>
        <v/>
      </c>
      <c r="AE14" s="18" t="str">
        <f aca="false">IF(AND(ISNUMBER($B14),ISNUMBER($C14),ISNUMBER(AE$4)),IF(AND(AE$4&lt;=$C14,AE$4+6&gt;=$B14),2,""),"")</f>
        <v/>
      </c>
      <c r="AF14" s="18" t="str">
        <f aca="false">IF(AND(ISNUMBER($B14),ISNUMBER($C14),ISNUMBER(AF$4)),IF(AND(AF$4&lt;=$C14,AF$4+6&gt;=$B14),2,""),"")</f>
        <v/>
      </c>
      <c r="AG14" s="18" t="str">
        <f aca="false">IF(AND(ISNUMBER($B14),ISNUMBER($C14),ISNUMBER(AG$4)),IF(AND(AG$4&lt;=$C14,AG$4+6&gt;=$B14),2,""),"")</f>
        <v/>
      </c>
      <c r="AH14" s="18" t="str">
        <f aca="false">IF(AND(ISNUMBER($B14),ISNUMBER($C14),ISNUMBER(AH$4)),IF(AND(AH$4&lt;=$C14,AH$4+6&gt;=$B14),2,""),"")</f>
        <v/>
      </c>
      <c r="AI14" s="18" t="str">
        <f aca="false">IF(AND(ISNUMBER($B14),ISNUMBER($C14),ISNUMBER(AI$4)),IF(AND(AI$4&lt;=$C14,AI$4+6&gt;=$B14),2,""),"")</f>
        <v/>
      </c>
      <c r="AJ14" s="18" t="str">
        <f aca="false">IF(AND(ISNUMBER($B14),ISNUMBER($C14),ISNUMBER(AJ$4)),IF(AND(AJ$4&lt;=$C14,AJ$4+6&gt;=$B14),2,""),"")</f>
        <v/>
      </c>
      <c r="AK14" s="18" t="str">
        <f aca="false">IF(AND(ISNUMBER($B14),ISNUMBER($C14),ISNUMBER(AK$4)),IF(AND(AK$4&lt;=$C14,AK$4+6&gt;=$B14),2,""),"")</f>
        <v/>
      </c>
      <c r="AL14" s="18" t="str">
        <f aca="false">IF(AND(ISNUMBER($B14),ISNUMBER($C14),ISNUMBER(AL$4)),IF(AND(AL$4&lt;=$C14,AL$4+6&gt;=$B14),2,""),"")</f>
        <v/>
      </c>
      <c r="AM14" s="18" t="str">
        <f aca="false">IF(AND(ISNUMBER($B14),ISNUMBER($C14),ISNUMBER(AM$4)),IF(AND(AM$4&lt;=$C14,AM$4+6&gt;=$B14),2,""),"")</f>
        <v/>
      </c>
      <c r="AN14" s="18" t="str">
        <f aca="false">IF(AND(ISNUMBER($B14),ISNUMBER($C14),ISNUMBER(AN$4)),IF(AND(AN$4&lt;=$C14,AN$4+6&gt;=$B14),2,""),"")</f>
        <v/>
      </c>
      <c r="AO14" s="18" t="str">
        <f aca="false">IF(AND(ISNUMBER($B14),ISNUMBER($C14),ISNUMBER(AO$4)),IF(AND(AO$4&lt;=$C14,AO$4+6&gt;=$B14),2,""),"")</f>
        <v/>
      </c>
      <c r="AP14" s="18" t="str">
        <f aca="false">IF(AND(ISNUMBER($B14),ISNUMBER($C14),ISNUMBER(AP$4)),IF(AND(AP$4&lt;=$C14,AP$4+6&gt;=$B14),2,""),"")</f>
        <v/>
      </c>
      <c r="AQ14" s="18" t="str">
        <f aca="false">IF(AND(ISNUMBER($B14),ISNUMBER($C14),ISNUMBER(AQ$4)),IF(AND(AQ$4&lt;=$C14,AQ$4+6&gt;=$B14),2,""),"")</f>
        <v/>
      </c>
      <c r="AR14" s="18" t="str">
        <f aca="false">IF(AND(ISNUMBER($B14),ISNUMBER($C14),ISNUMBER(AR$4)),IF(AND(AR$4&lt;=$C14,AR$4+6&gt;=$B14),2,""),"")</f>
        <v/>
      </c>
      <c r="AS14" s="18" t="str">
        <f aca="false">IF(AND(ISNUMBER($B14),ISNUMBER($C14),ISNUMBER(AS$4)),IF(AND(AS$4&lt;=$C14,AS$4+6&gt;=$B14),2,""),"")</f>
        <v/>
      </c>
      <c r="AT14" s="18" t="str">
        <f aca="false">IF(AND(ISNUMBER($B14),ISNUMBER($C14),ISNUMBER(AT$4)),IF(AND(AT$4&lt;=$C14,AT$4+6&gt;=$B14),2,""),"")</f>
        <v/>
      </c>
      <c r="AU14" s="18" t="str">
        <f aca="false">IF(AND(ISNUMBER($B14),ISNUMBER($C14),ISNUMBER(AU$4)),IF(AND(AU$4&lt;=$C14,AU$4+6&gt;=$B14),2,""),"")</f>
        <v/>
      </c>
      <c r="AV14" s="18" t="str">
        <f aca="false">IF(AND(ISNUMBER($B14),ISNUMBER($C14),ISNUMBER(AV$4)),IF(AND(AV$4&lt;=$C14,AV$4+6&gt;=$B14),2,""),"")</f>
        <v/>
      </c>
      <c r="AW14" s="18" t="str">
        <f aca="false">IF(AND(ISNUMBER($B14),ISNUMBER($C14),ISNUMBER(AW$4)),IF(AND(AW$4&lt;=$C14,AW$4+6&gt;=$B14),2,""),"")</f>
        <v/>
      </c>
      <c r="AX14" s="18" t="str">
        <f aca="false">IF(AND(ISNUMBER($B14),ISNUMBER($C14),ISNUMBER(AX$4)),IF(AND(AX$4&lt;=$C14,AX$4+6&gt;=$B14),2,""),"")</f>
        <v/>
      </c>
      <c r="AY14" s="18" t="str">
        <f aca="false">IF(AND(ISNUMBER($B14),ISNUMBER($C14),ISNUMBER(AY$4)),IF(AND(AY$4&lt;=$C14,AY$4+6&gt;=$B14),2,""),"")</f>
        <v/>
      </c>
      <c r="AZ14" s="18" t="str">
        <f aca="false">IF(AND(ISNUMBER($B14),ISNUMBER($C14),ISNUMBER(AZ$4)),IF(AND(AZ$4&lt;=$C14,AZ$4+6&gt;=$B14),2,""),"")</f>
        <v/>
      </c>
      <c r="BA14" s="18" t="str">
        <f aca="false">IF(AND(ISNUMBER($B14),ISNUMBER($C14),ISNUMBER(BA$4)),IF(AND(BA$4&lt;=$C14,BA$4+6&gt;=$B14),2,""),"")</f>
        <v/>
      </c>
      <c r="BB14" s="18" t="str">
        <f aca="false">IF(AND(ISNUMBER($B14),ISNUMBER($C14),ISNUMBER(BB$4)),IF(AND(BB$4&lt;=$C14,BB$4+6&gt;=$B14),2,""),"")</f>
        <v/>
      </c>
      <c r="BC14" s="18" t="str">
        <f aca="false">IF(AND(ISNUMBER($B14),ISNUMBER($C14),ISNUMBER(BC$4)),IF(AND(BC$4&lt;=$C14,BC$4+6&gt;=$B14),2,""),"")</f>
        <v/>
      </c>
      <c r="BD14" s="18" t="str">
        <f aca="false">IF(AND(ISNUMBER($B14),ISNUMBER($C14),ISNUMBER(BD$4)),IF(AND(BD$4&lt;=$C14,BD$4+6&gt;=$B14),2,""),"")</f>
        <v/>
      </c>
      <c r="BE14" s="18" t="str">
        <f aca="false">IF(AND(ISNUMBER($B14),ISNUMBER($C14),ISNUMBER(BE$4)),IF(AND(BE$4&lt;=$C14,BE$4+6&gt;=$B14),2,""),"")</f>
        <v/>
      </c>
      <c r="BF14" s="18" t="str">
        <f aca="false">IF(AND(ISNUMBER($B14),ISNUMBER($C14),ISNUMBER(BF$4)),IF(AND(BF$4&lt;=$C14,BF$4+6&gt;=$B14),2,""),"")</f>
        <v/>
      </c>
      <c r="BG14" s="18" t="str">
        <f aca="false">IF(AND(ISNUMBER($B14),ISNUMBER($C14),ISNUMBER(BG$4)),IF(AND(BG$4&lt;=$C14,BG$4+6&gt;=$B14),2,""),"")</f>
        <v/>
      </c>
      <c r="BH14" s="18" t="str">
        <f aca="false">IF(AND(ISNUMBER($B14),ISNUMBER($C14),ISNUMBER(BH$4)),IF(AND(BH$4&lt;=$C14,BH$4+6&gt;=$B14),2,""),"")</f>
        <v/>
      </c>
      <c r="BI14" s="18" t="str">
        <f aca="false">IF(AND(ISNUMBER($B14),ISNUMBER($C14),ISNUMBER(BI$4)),IF(AND(BI$4&lt;=$C14,BI$4+6&gt;=$B14),2,""),"")</f>
        <v/>
      </c>
      <c r="BJ14" s="18" t="str">
        <f aca="false">IF(AND(ISNUMBER($B14),ISNUMBER($C14),ISNUMBER(BJ$4)),IF(AND(BJ$4&lt;=$C14,BJ$4+6&gt;=$B14),2,""),"")</f>
        <v/>
      </c>
      <c r="BK14" s="18" t="str">
        <f aca="false">IF(AND(ISNUMBER($B14),ISNUMBER($C14),ISNUMBER(BK$4)),IF(AND(BK$4&lt;=$C14,BK$4+6&gt;=$B14),2,""),"")</f>
        <v/>
      </c>
      <c r="BL14" s="18" t="str">
        <f aca="false">IF(AND(ISNUMBER($B14),ISNUMBER($C14),ISNUMBER(BL$4)),IF(AND(BL$4&lt;=$C14,BL$4+6&gt;=$B14),2,""),"")</f>
        <v/>
      </c>
      <c r="BM14" s="18" t="str">
        <f aca="false">IF(AND(ISNUMBER($B14),ISNUMBER($C14),ISNUMBER(BM$4)),IF(AND(BM$4&lt;=$C14,BM$4+6&gt;=$B14),2,""),"")</f>
        <v/>
      </c>
      <c r="BN14" s="18" t="str">
        <f aca="false">IF(AND(ISNUMBER($B14),ISNUMBER($C14),ISNUMBER(BN$4)),IF(AND(BN$4&lt;=$C14,BN$4+6&gt;=$B14),2,""),"")</f>
        <v/>
      </c>
      <c r="BO14" s="18" t="str">
        <f aca="false">IF(AND(ISNUMBER($B14),ISNUMBER($C14),ISNUMBER(BO$4)),IF(AND(BO$4&lt;=$C14,BO$4+6&gt;=$B14),2,""),"")</f>
        <v/>
      </c>
      <c r="BP14" s="18" t="str">
        <f aca="false">IF(AND(ISNUMBER($B14),ISNUMBER($C14),ISNUMBER(BP$4)),IF(AND(BP$4&lt;=$C14,BP$4+6&gt;=$B14),2,""),"")</f>
        <v/>
      </c>
      <c r="BQ14" s="18" t="str">
        <f aca="false">IF(AND(ISNUMBER($B14),ISNUMBER($C14),ISNUMBER(BQ$4)),IF(AND(BQ$4&lt;=$C14,BQ$4+6&gt;=$B14),2,""),"")</f>
        <v/>
      </c>
      <c r="BR14" s="18" t="str">
        <f aca="false">IF(AND(ISNUMBER($B14),ISNUMBER($C14),ISNUMBER(BR$4)),IF(AND(BR$4&lt;=$C14,BR$4+6&gt;=$B14),2,""),"")</f>
        <v/>
      </c>
      <c r="BS14" s="18" t="str">
        <f aca="false">IF(AND(ISNUMBER($B14),ISNUMBER($C14),ISNUMBER(BS$4)),IF(AND(BS$4&lt;=$C14,BS$4+6&gt;=$B14),2,""),"")</f>
        <v/>
      </c>
      <c r="BT14" s="18" t="str">
        <f aca="false">IF(AND(ISNUMBER($B14),ISNUMBER($C14),ISNUMBER(BT$4)),IF(AND(BT$4&lt;=$C14,BT$4+6&gt;=$B14),2,""),"")</f>
        <v/>
      </c>
      <c r="BU14" s="18" t="str">
        <f aca="false">IF(AND(ISNUMBER($B14),ISNUMBER($C14),ISNUMBER(BU$4)),IF(AND(BU$4&lt;=$C14,BU$4+6&gt;=$B14),2,""),"")</f>
        <v/>
      </c>
      <c r="BV14" s="18" t="str">
        <f aca="false">IF(AND(ISNUMBER($B14),ISNUMBER($C14),ISNUMBER(BV$4)),IF(AND(BV$4&lt;=$C14,BV$4+6&gt;=$B14),2,""),"")</f>
        <v/>
      </c>
      <c r="BW14" s="18" t="str">
        <f aca="false">IF(AND(ISNUMBER($B14),ISNUMBER($C14),ISNUMBER(BW$4)),IF(AND(BW$4&lt;=$C14,BW$4+6&gt;=$B14),2,""),"")</f>
        <v/>
      </c>
      <c r="BX14" s="18" t="str">
        <f aca="false">IF(AND(ISNUMBER($B14),ISNUMBER($C14),ISNUMBER(BX$4)),IF(AND(BX$4&lt;=$C14,BX$4+6&gt;=$B14),2,""),"")</f>
        <v/>
      </c>
      <c r="BY14" s="18" t="str">
        <f aca="false">IF(AND(ISNUMBER($B14),ISNUMBER($C14),ISNUMBER(BY$4)),IF(AND(BY$4&lt;=$C14,BY$4+6&gt;=$B14),2,""),"")</f>
        <v/>
      </c>
      <c r="BZ14" s="18" t="str">
        <f aca="false">IF(AND(ISNUMBER($B14),ISNUMBER($C14),ISNUMBER(BZ$4)),IF(AND(BZ$4&lt;=$C14,BZ$4+6&gt;=$B14),2,""),"")</f>
        <v/>
      </c>
      <c r="CA14" s="18" t="str">
        <f aca="false">IF(AND(ISNUMBER($B14),ISNUMBER($C14),ISNUMBER(CA$4)),IF(AND(CA$4&lt;=$C14,CA$4+6&gt;=$B14),2,""),"")</f>
        <v/>
      </c>
      <c r="CB14" s="18" t="str">
        <f aca="false">IF(AND(ISNUMBER($B14),ISNUMBER($C14),ISNUMBER(CB$4)),IF(AND(CB$4&lt;=$C14,CB$4+6&gt;=$B14),2,""),"")</f>
        <v/>
      </c>
      <c r="CC14" s="18" t="str">
        <f aca="false">IF(AND(ISNUMBER($B14),ISNUMBER($C14),ISNUMBER(CC$4)),IF(AND(CC$4&lt;=$C14,CC$4+6&gt;=$B14),2,""),"")</f>
        <v/>
      </c>
      <c r="CD14" s="18" t="str">
        <f aca="false">IF(AND(ISNUMBER($B14),ISNUMBER($C14),ISNUMBER(CD$4)),IF(AND(CD$4&lt;=$C14,CD$4+6&gt;=$B14),2,""),"")</f>
        <v/>
      </c>
      <c r="CE14" s="18" t="str">
        <f aca="false">IF(AND(ISNUMBER($B14),ISNUMBER($C14),ISNUMBER(CE$4)),IF(AND(CE$4&lt;=$C14,CE$4+6&gt;=$B14),2,""),"")</f>
        <v/>
      </c>
    </row>
    <row r="15" customFormat="false" ht="15" hidden="false" customHeight="false" outlineLevel="0" collapsed="false">
      <c r="A15" s="65" t="s">
        <v>694</v>
      </c>
      <c r="B15" s="67" t="str">
        <f aca="false">Jaloane!$G$20</f>
        <v/>
      </c>
      <c r="C15" s="67" t="str">
        <f aca="false">Jaloane!$G$20</f>
        <v/>
      </c>
      <c r="D15" s="18" t="str">
        <f aca="false">IF(AND(ISNUMBER($B15),ISNUMBER($C15),ISNUMBER(D$4)),IF(AND(D$4&lt;=$C15,D$4+6&gt;=$B15),2,""),"")</f>
        <v/>
      </c>
      <c r="E15" s="18" t="str">
        <f aca="false">IF(AND(ISNUMBER($B15),ISNUMBER($C15),ISNUMBER(E$4)),IF(AND(E$4&lt;=$C15,E$4+6&gt;=$B15),2,""),"")</f>
        <v/>
      </c>
      <c r="F15" s="18" t="str">
        <f aca="false">IF(AND(ISNUMBER($B15),ISNUMBER($C15),ISNUMBER(F$4)),IF(AND(F$4&lt;=$C15,F$4+6&gt;=$B15),2,""),"")</f>
        <v/>
      </c>
      <c r="G15" s="18" t="str">
        <f aca="false">IF(AND(ISNUMBER($B15),ISNUMBER($C15),ISNUMBER(G$4)),IF(AND(G$4&lt;=$C15,G$4+6&gt;=$B15),2,""),"")</f>
        <v/>
      </c>
      <c r="H15" s="18" t="str">
        <f aca="false">IF(AND(ISNUMBER($B15),ISNUMBER($C15),ISNUMBER(H$4)),IF(AND(H$4&lt;=$C15,H$4+6&gt;=$B15),2,""),"")</f>
        <v/>
      </c>
      <c r="I15" s="18" t="str">
        <f aca="false">IF(AND(ISNUMBER($B15),ISNUMBER($C15),ISNUMBER(I$4)),IF(AND(I$4&lt;=$C15,I$4+6&gt;=$B15),2,""),"")</f>
        <v/>
      </c>
      <c r="J15" s="18" t="str">
        <f aca="false">IF(AND(ISNUMBER($B15),ISNUMBER($C15),ISNUMBER(J$4)),IF(AND(J$4&lt;=$C15,J$4+6&gt;=$B15),2,""),"")</f>
        <v/>
      </c>
      <c r="K15" s="18" t="str">
        <f aca="false">IF(AND(ISNUMBER($B15),ISNUMBER($C15),ISNUMBER(K$4)),IF(AND(K$4&lt;=$C15,K$4+6&gt;=$B15),2,""),"")</f>
        <v/>
      </c>
      <c r="L15" s="18" t="str">
        <f aca="false">IF(AND(ISNUMBER($B15),ISNUMBER($C15),ISNUMBER(L$4)),IF(AND(L$4&lt;=$C15,L$4+6&gt;=$B15),2,""),"")</f>
        <v/>
      </c>
      <c r="M15" s="18" t="str">
        <f aca="false">IF(AND(ISNUMBER($B15),ISNUMBER($C15),ISNUMBER(M$4)),IF(AND(M$4&lt;=$C15,M$4+6&gt;=$B15),2,""),"")</f>
        <v/>
      </c>
      <c r="N15" s="18" t="str">
        <f aca="false">IF(AND(ISNUMBER($B15),ISNUMBER($C15),ISNUMBER(N$4)),IF(AND(N$4&lt;=$C15,N$4+6&gt;=$B15),2,""),"")</f>
        <v/>
      </c>
      <c r="O15" s="18" t="str">
        <f aca="false">IF(AND(ISNUMBER($B15),ISNUMBER($C15),ISNUMBER(O$4)),IF(AND(O$4&lt;=$C15,O$4+6&gt;=$B15),2,""),"")</f>
        <v/>
      </c>
      <c r="P15" s="18" t="str">
        <f aca="false">IF(AND(ISNUMBER($B15),ISNUMBER($C15),ISNUMBER(P$4)),IF(AND(P$4&lt;=$C15,P$4+6&gt;=$B15),2,""),"")</f>
        <v/>
      </c>
      <c r="Q15" s="18" t="str">
        <f aca="false">IF(AND(ISNUMBER($B15),ISNUMBER($C15),ISNUMBER(Q$4)),IF(AND(Q$4&lt;=$C15,Q$4+6&gt;=$B15),2,""),"")</f>
        <v/>
      </c>
      <c r="R15" s="18" t="str">
        <f aca="false">IF(AND(ISNUMBER($B15),ISNUMBER($C15),ISNUMBER(R$4)),IF(AND(R$4&lt;=$C15,R$4+6&gt;=$B15),2,""),"")</f>
        <v/>
      </c>
      <c r="S15" s="18" t="str">
        <f aca="false">IF(AND(ISNUMBER($B15),ISNUMBER($C15),ISNUMBER(S$4)),IF(AND(S$4&lt;=$C15,S$4+6&gt;=$B15),2,""),"")</f>
        <v/>
      </c>
      <c r="T15" s="18" t="str">
        <f aca="false">IF(AND(ISNUMBER($B15),ISNUMBER($C15),ISNUMBER(T$4)),IF(AND(T$4&lt;=$C15,T$4+6&gt;=$B15),2,""),"")</f>
        <v/>
      </c>
      <c r="U15" s="18" t="str">
        <f aca="false">IF(AND(ISNUMBER($B15),ISNUMBER($C15),ISNUMBER(U$4)),IF(AND(U$4&lt;=$C15,U$4+6&gt;=$B15),2,""),"")</f>
        <v/>
      </c>
      <c r="V15" s="18" t="str">
        <f aca="false">IF(AND(ISNUMBER($B15),ISNUMBER($C15),ISNUMBER(V$4)),IF(AND(V$4&lt;=$C15,V$4+6&gt;=$B15),2,""),"")</f>
        <v/>
      </c>
      <c r="W15" s="18" t="str">
        <f aca="false">IF(AND(ISNUMBER($B15),ISNUMBER($C15),ISNUMBER(W$4)),IF(AND(W$4&lt;=$C15,W$4+6&gt;=$B15),2,""),"")</f>
        <v/>
      </c>
      <c r="X15" s="18" t="str">
        <f aca="false">IF(AND(ISNUMBER($B15),ISNUMBER($C15),ISNUMBER(X$4)),IF(AND(X$4&lt;=$C15,X$4+6&gt;=$B15),2,""),"")</f>
        <v/>
      </c>
      <c r="Y15" s="18" t="str">
        <f aca="false">IF(AND(ISNUMBER($B15),ISNUMBER($C15),ISNUMBER(Y$4)),IF(AND(Y$4&lt;=$C15,Y$4+6&gt;=$B15),2,""),"")</f>
        <v/>
      </c>
      <c r="Z15" s="18" t="str">
        <f aca="false">IF(AND(ISNUMBER($B15),ISNUMBER($C15),ISNUMBER(Z$4)),IF(AND(Z$4&lt;=$C15,Z$4+6&gt;=$B15),2,""),"")</f>
        <v/>
      </c>
      <c r="AA15" s="18" t="str">
        <f aca="false">IF(AND(ISNUMBER($B15),ISNUMBER($C15),ISNUMBER(AA$4)),IF(AND(AA$4&lt;=$C15,AA$4+6&gt;=$B15),2,""),"")</f>
        <v/>
      </c>
      <c r="AB15" s="18" t="str">
        <f aca="false">IF(AND(ISNUMBER($B15),ISNUMBER($C15),ISNUMBER(AB$4)),IF(AND(AB$4&lt;=$C15,AB$4+6&gt;=$B15),2,""),"")</f>
        <v/>
      </c>
      <c r="AC15" s="18" t="str">
        <f aca="false">IF(AND(ISNUMBER($B15),ISNUMBER($C15),ISNUMBER(AC$4)),IF(AND(AC$4&lt;=$C15,AC$4+6&gt;=$B15),2,""),"")</f>
        <v/>
      </c>
      <c r="AD15" s="18" t="str">
        <f aca="false">IF(AND(ISNUMBER($B15),ISNUMBER($C15),ISNUMBER(AD$4)),IF(AND(AD$4&lt;=$C15,AD$4+6&gt;=$B15),2,""),"")</f>
        <v/>
      </c>
      <c r="AE15" s="18" t="str">
        <f aca="false">IF(AND(ISNUMBER($B15),ISNUMBER($C15),ISNUMBER(AE$4)),IF(AND(AE$4&lt;=$C15,AE$4+6&gt;=$B15),2,""),"")</f>
        <v/>
      </c>
      <c r="AF15" s="18" t="str">
        <f aca="false">IF(AND(ISNUMBER($B15),ISNUMBER($C15),ISNUMBER(AF$4)),IF(AND(AF$4&lt;=$C15,AF$4+6&gt;=$B15),2,""),"")</f>
        <v/>
      </c>
      <c r="AG15" s="18" t="str">
        <f aca="false">IF(AND(ISNUMBER($B15),ISNUMBER($C15),ISNUMBER(AG$4)),IF(AND(AG$4&lt;=$C15,AG$4+6&gt;=$B15),2,""),"")</f>
        <v/>
      </c>
      <c r="AH15" s="18" t="str">
        <f aca="false">IF(AND(ISNUMBER($B15),ISNUMBER($C15),ISNUMBER(AH$4)),IF(AND(AH$4&lt;=$C15,AH$4+6&gt;=$B15),2,""),"")</f>
        <v/>
      </c>
      <c r="AI15" s="18" t="str">
        <f aca="false">IF(AND(ISNUMBER($B15),ISNUMBER($C15),ISNUMBER(AI$4)),IF(AND(AI$4&lt;=$C15,AI$4+6&gt;=$B15),2,""),"")</f>
        <v/>
      </c>
      <c r="AJ15" s="18" t="str">
        <f aca="false">IF(AND(ISNUMBER($B15),ISNUMBER($C15),ISNUMBER(AJ$4)),IF(AND(AJ$4&lt;=$C15,AJ$4+6&gt;=$B15),2,""),"")</f>
        <v/>
      </c>
      <c r="AK15" s="18" t="str">
        <f aca="false">IF(AND(ISNUMBER($B15),ISNUMBER($C15),ISNUMBER(AK$4)),IF(AND(AK$4&lt;=$C15,AK$4+6&gt;=$B15),2,""),"")</f>
        <v/>
      </c>
      <c r="AL15" s="18" t="str">
        <f aca="false">IF(AND(ISNUMBER($B15),ISNUMBER($C15),ISNUMBER(AL$4)),IF(AND(AL$4&lt;=$C15,AL$4+6&gt;=$B15),2,""),"")</f>
        <v/>
      </c>
      <c r="AM15" s="18" t="str">
        <f aca="false">IF(AND(ISNUMBER($B15),ISNUMBER($C15),ISNUMBER(AM$4)),IF(AND(AM$4&lt;=$C15,AM$4+6&gt;=$B15),2,""),"")</f>
        <v/>
      </c>
      <c r="AN15" s="18" t="str">
        <f aca="false">IF(AND(ISNUMBER($B15),ISNUMBER($C15),ISNUMBER(AN$4)),IF(AND(AN$4&lt;=$C15,AN$4+6&gt;=$B15),2,""),"")</f>
        <v/>
      </c>
      <c r="AO15" s="18" t="str">
        <f aca="false">IF(AND(ISNUMBER($B15),ISNUMBER($C15),ISNUMBER(AO$4)),IF(AND(AO$4&lt;=$C15,AO$4+6&gt;=$B15),2,""),"")</f>
        <v/>
      </c>
      <c r="AP15" s="18" t="str">
        <f aca="false">IF(AND(ISNUMBER($B15),ISNUMBER($C15),ISNUMBER(AP$4)),IF(AND(AP$4&lt;=$C15,AP$4+6&gt;=$B15),2,""),"")</f>
        <v/>
      </c>
      <c r="AQ15" s="18" t="str">
        <f aca="false">IF(AND(ISNUMBER($B15),ISNUMBER($C15),ISNUMBER(AQ$4)),IF(AND(AQ$4&lt;=$C15,AQ$4+6&gt;=$B15),2,""),"")</f>
        <v/>
      </c>
      <c r="AR15" s="18" t="str">
        <f aca="false">IF(AND(ISNUMBER($B15),ISNUMBER($C15),ISNUMBER(AR$4)),IF(AND(AR$4&lt;=$C15,AR$4+6&gt;=$B15),2,""),"")</f>
        <v/>
      </c>
      <c r="AS15" s="18" t="str">
        <f aca="false">IF(AND(ISNUMBER($B15),ISNUMBER($C15),ISNUMBER(AS$4)),IF(AND(AS$4&lt;=$C15,AS$4+6&gt;=$B15),2,""),"")</f>
        <v/>
      </c>
      <c r="AT15" s="18" t="str">
        <f aca="false">IF(AND(ISNUMBER($B15),ISNUMBER($C15),ISNUMBER(AT$4)),IF(AND(AT$4&lt;=$C15,AT$4+6&gt;=$B15),2,""),"")</f>
        <v/>
      </c>
      <c r="AU15" s="18" t="str">
        <f aca="false">IF(AND(ISNUMBER($B15),ISNUMBER($C15),ISNUMBER(AU$4)),IF(AND(AU$4&lt;=$C15,AU$4+6&gt;=$B15),2,""),"")</f>
        <v/>
      </c>
      <c r="AV15" s="18" t="str">
        <f aca="false">IF(AND(ISNUMBER($B15),ISNUMBER($C15),ISNUMBER(AV$4)),IF(AND(AV$4&lt;=$C15,AV$4+6&gt;=$B15),2,""),"")</f>
        <v/>
      </c>
      <c r="AW15" s="18" t="str">
        <f aca="false">IF(AND(ISNUMBER($B15),ISNUMBER($C15),ISNUMBER(AW$4)),IF(AND(AW$4&lt;=$C15,AW$4+6&gt;=$B15),2,""),"")</f>
        <v/>
      </c>
      <c r="AX15" s="18" t="str">
        <f aca="false">IF(AND(ISNUMBER($B15),ISNUMBER($C15),ISNUMBER(AX$4)),IF(AND(AX$4&lt;=$C15,AX$4+6&gt;=$B15),2,""),"")</f>
        <v/>
      </c>
      <c r="AY15" s="18" t="str">
        <f aca="false">IF(AND(ISNUMBER($B15),ISNUMBER($C15),ISNUMBER(AY$4)),IF(AND(AY$4&lt;=$C15,AY$4+6&gt;=$B15),2,""),"")</f>
        <v/>
      </c>
      <c r="AZ15" s="18" t="str">
        <f aca="false">IF(AND(ISNUMBER($B15),ISNUMBER($C15),ISNUMBER(AZ$4)),IF(AND(AZ$4&lt;=$C15,AZ$4+6&gt;=$B15),2,""),"")</f>
        <v/>
      </c>
      <c r="BA15" s="18" t="str">
        <f aca="false">IF(AND(ISNUMBER($B15),ISNUMBER($C15),ISNUMBER(BA$4)),IF(AND(BA$4&lt;=$C15,BA$4+6&gt;=$B15),2,""),"")</f>
        <v/>
      </c>
      <c r="BB15" s="18" t="str">
        <f aca="false">IF(AND(ISNUMBER($B15),ISNUMBER($C15),ISNUMBER(BB$4)),IF(AND(BB$4&lt;=$C15,BB$4+6&gt;=$B15),2,""),"")</f>
        <v/>
      </c>
      <c r="BC15" s="18" t="str">
        <f aca="false">IF(AND(ISNUMBER($B15),ISNUMBER($C15),ISNUMBER(BC$4)),IF(AND(BC$4&lt;=$C15,BC$4+6&gt;=$B15),2,""),"")</f>
        <v/>
      </c>
      <c r="BD15" s="18" t="str">
        <f aca="false">IF(AND(ISNUMBER($B15),ISNUMBER($C15),ISNUMBER(BD$4)),IF(AND(BD$4&lt;=$C15,BD$4+6&gt;=$B15),2,""),"")</f>
        <v/>
      </c>
      <c r="BE15" s="18" t="str">
        <f aca="false">IF(AND(ISNUMBER($B15),ISNUMBER($C15),ISNUMBER(BE$4)),IF(AND(BE$4&lt;=$C15,BE$4+6&gt;=$B15),2,""),"")</f>
        <v/>
      </c>
      <c r="BF15" s="18" t="str">
        <f aca="false">IF(AND(ISNUMBER($B15),ISNUMBER($C15),ISNUMBER(BF$4)),IF(AND(BF$4&lt;=$C15,BF$4+6&gt;=$B15),2,""),"")</f>
        <v/>
      </c>
      <c r="BG15" s="18" t="str">
        <f aca="false">IF(AND(ISNUMBER($B15),ISNUMBER($C15),ISNUMBER(BG$4)),IF(AND(BG$4&lt;=$C15,BG$4+6&gt;=$B15),2,""),"")</f>
        <v/>
      </c>
      <c r="BH15" s="18" t="str">
        <f aca="false">IF(AND(ISNUMBER($B15),ISNUMBER($C15),ISNUMBER(BH$4)),IF(AND(BH$4&lt;=$C15,BH$4+6&gt;=$B15),2,""),"")</f>
        <v/>
      </c>
      <c r="BI15" s="18" t="str">
        <f aca="false">IF(AND(ISNUMBER($B15),ISNUMBER($C15),ISNUMBER(BI$4)),IF(AND(BI$4&lt;=$C15,BI$4+6&gt;=$B15),2,""),"")</f>
        <v/>
      </c>
      <c r="BJ15" s="18" t="str">
        <f aca="false">IF(AND(ISNUMBER($B15),ISNUMBER($C15),ISNUMBER(BJ$4)),IF(AND(BJ$4&lt;=$C15,BJ$4+6&gt;=$B15),2,""),"")</f>
        <v/>
      </c>
      <c r="BK15" s="18" t="str">
        <f aca="false">IF(AND(ISNUMBER($B15),ISNUMBER($C15),ISNUMBER(BK$4)),IF(AND(BK$4&lt;=$C15,BK$4+6&gt;=$B15),2,""),"")</f>
        <v/>
      </c>
      <c r="BL15" s="18" t="str">
        <f aca="false">IF(AND(ISNUMBER($B15),ISNUMBER($C15),ISNUMBER(BL$4)),IF(AND(BL$4&lt;=$C15,BL$4+6&gt;=$B15),2,""),"")</f>
        <v/>
      </c>
      <c r="BM15" s="18" t="str">
        <f aca="false">IF(AND(ISNUMBER($B15),ISNUMBER($C15),ISNUMBER(BM$4)),IF(AND(BM$4&lt;=$C15,BM$4+6&gt;=$B15),2,""),"")</f>
        <v/>
      </c>
      <c r="BN15" s="18" t="str">
        <f aca="false">IF(AND(ISNUMBER($B15),ISNUMBER($C15),ISNUMBER(BN$4)),IF(AND(BN$4&lt;=$C15,BN$4+6&gt;=$B15),2,""),"")</f>
        <v/>
      </c>
      <c r="BO15" s="18" t="str">
        <f aca="false">IF(AND(ISNUMBER($B15),ISNUMBER($C15),ISNUMBER(BO$4)),IF(AND(BO$4&lt;=$C15,BO$4+6&gt;=$B15),2,""),"")</f>
        <v/>
      </c>
      <c r="BP15" s="18" t="str">
        <f aca="false">IF(AND(ISNUMBER($B15),ISNUMBER($C15),ISNUMBER(BP$4)),IF(AND(BP$4&lt;=$C15,BP$4+6&gt;=$B15),2,""),"")</f>
        <v/>
      </c>
      <c r="BQ15" s="18" t="str">
        <f aca="false">IF(AND(ISNUMBER($B15),ISNUMBER($C15),ISNUMBER(BQ$4)),IF(AND(BQ$4&lt;=$C15,BQ$4+6&gt;=$B15),2,""),"")</f>
        <v/>
      </c>
      <c r="BR15" s="18" t="str">
        <f aca="false">IF(AND(ISNUMBER($B15),ISNUMBER($C15),ISNUMBER(BR$4)),IF(AND(BR$4&lt;=$C15,BR$4+6&gt;=$B15),2,""),"")</f>
        <v/>
      </c>
      <c r="BS15" s="18" t="str">
        <f aca="false">IF(AND(ISNUMBER($B15),ISNUMBER($C15),ISNUMBER(BS$4)),IF(AND(BS$4&lt;=$C15,BS$4+6&gt;=$B15),2,""),"")</f>
        <v/>
      </c>
      <c r="BT15" s="18" t="str">
        <f aca="false">IF(AND(ISNUMBER($B15),ISNUMBER($C15),ISNUMBER(BT$4)),IF(AND(BT$4&lt;=$C15,BT$4+6&gt;=$B15),2,""),"")</f>
        <v/>
      </c>
      <c r="BU15" s="18" t="str">
        <f aca="false">IF(AND(ISNUMBER($B15),ISNUMBER($C15),ISNUMBER(BU$4)),IF(AND(BU$4&lt;=$C15,BU$4+6&gt;=$B15),2,""),"")</f>
        <v/>
      </c>
      <c r="BV15" s="18" t="str">
        <f aca="false">IF(AND(ISNUMBER($B15),ISNUMBER($C15),ISNUMBER(BV$4)),IF(AND(BV$4&lt;=$C15,BV$4+6&gt;=$B15),2,""),"")</f>
        <v/>
      </c>
      <c r="BW15" s="18" t="str">
        <f aca="false">IF(AND(ISNUMBER($B15),ISNUMBER($C15),ISNUMBER(BW$4)),IF(AND(BW$4&lt;=$C15,BW$4+6&gt;=$B15),2,""),"")</f>
        <v/>
      </c>
      <c r="BX15" s="18" t="str">
        <f aca="false">IF(AND(ISNUMBER($B15),ISNUMBER($C15),ISNUMBER(BX$4)),IF(AND(BX$4&lt;=$C15,BX$4+6&gt;=$B15),2,""),"")</f>
        <v/>
      </c>
      <c r="BY15" s="18" t="str">
        <f aca="false">IF(AND(ISNUMBER($B15),ISNUMBER($C15),ISNUMBER(BY$4)),IF(AND(BY$4&lt;=$C15,BY$4+6&gt;=$B15),2,""),"")</f>
        <v/>
      </c>
      <c r="BZ15" s="18" t="str">
        <f aca="false">IF(AND(ISNUMBER($B15),ISNUMBER($C15),ISNUMBER(BZ$4)),IF(AND(BZ$4&lt;=$C15,BZ$4+6&gt;=$B15),2,""),"")</f>
        <v/>
      </c>
      <c r="CA15" s="18" t="str">
        <f aca="false">IF(AND(ISNUMBER($B15),ISNUMBER($C15),ISNUMBER(CA$4)),IF(AND(CA$4&lt;=$C15,CA$4+6&gt;=$B15),2,""),"")</f>
        <v/>
      </c>
      <c r="CB15" s="18" t="str">
        <f aca="false">IF(AND(ISNUMBER($B15),ISNUMBER($C15),ISNUMBER(CB$4)),IF(AND(CB$4&lt;=$C15,CB$4+6&gt;=$B15),2,""),"")</f>
        <v/>
      </c>
      <c r="CC15" s="18" t="str">
        <f aca="false">IF(AND(ISNUMBER($B15),ISNUMBER($C15),ISNUMBER(CC$4)),IF(AND(CC$4&lt;=$C15,CC$4+6&gt;=$B15),2,""),"")</f>
        <v/>
      </c>
      <c r="CD15" s="18" t="str">
        <f aca="false">IF(AND(ISNUMBER($B15),ISNUMBER($C15),ISNUMBER(CD$4)),IF(AND(CD$4&lt;=$C15,CD$4+6&gt;=$B15),2,""),"")</f>
        <v/>
      </c>
      <c r="CE15" s="18" t="str">
        <f aca="false">IF(AND(ISNUMBER($B15),ISNUMBER($C15),ISNUMBER(CE$4)),IF(AND(CE$4&lt;=$C15,CE$4+6&gt;=$B15),2,""),"")</f>
        <v/>
      </c>
    </row>
    <row r="16" customFormat="false" ht="15" hidden="false" customHeight="false" outlineLevel="0" collapsed="false">
      <c r="A16" s="65" t="s">
        <v>695</v>
      </c>
      <c r="B16" s="67" t="str">
        <f aca="false">Jaloane!$G$22</f>
        <v/>
      </c>
      <c r="C16" s="67" t="str">
        <f aca="false">Jaloane!$G$22</f>
        <v/>
      </c>
      <c r="D16" s="18" t="str">
        <f aca="false">IF(AND(ISNUMBER($B16),ISNUMBER($C16),ISNUMBER(D$4)),IF(AND(D$4&lt;=$C16,D$4+6&gt;=$B16),2,""),"")</f>
        <v/>
      </c>
      <c r="E16" s="18" t="str">
        <f aca="false">IF(AND(ISNUMBER($B16),ISNUMBER($C16),ISNUMBER(E$4)),IF(AND(E$4&lt;=$C16,E$4+6&gt;=$B16),2,""),"")</f>
        <v/>
      </c>
      <c r="F16" s="18" t="str">
        <f aca="false">IF(AND(ISNUMBER($B16),ISNUMBER($C16),ISNUMBER(F$4)),IF(AND(F$4&lt;=$C16,F$4+6&gt;=$B16),2,""),"")</f>
        <v/>
      </c>
      <c r="G16" s="18" t="str">
        <f aca="false">IF(AND(ISNUMBER($B16),ISNUMBER($C16),ISNUMBER(G$4)),IF(AND(G$4&lt;=$C16,G$4+6&gt;=$B16),2,""),"")</f>
        <v/>
      </c>
      <c r="H16" s="18" t="str">
        <f aca="false">IF(AND(ISNUMBER($B16),ISNUMBER($C16),ISNUMBER(H$4)),IF(AND(H$4&lt;=$C16,H$4+6&gt;=$B16),2,""),"")</f>
        <v/>
      </c>
      <c r="I16" s="18" t="str">
        <f aca="false">IF(AND(ISNUMBER($B16),ISNUMBER($C16),ISNUMBER(I$4)),IF(AND(I$4&lt;=$C16,I$4+6&gt;=$B16),2,""),"")</f>
        <v/>
      </c>
      <c r="J16" s="18" t="str">
        <f aca="false">IF(AND(ISNUMBER($B16),ISNUMBER($C16),ISNUMBER(J$4)),IF(AND(J$4&lt;=$C16,J$4+6&gt;=$B16),2,""),"")</f>
        <v/>
      </c>
      <c r="K16" s="18" t="str">
        <f aca="false">IF(AND(ISNUMBER($B16),ISNUMBER($C16),ISNUMBER(K$4)),IF(AND(K$4&lt;=$C16,K$4+6&gt;=$B16),2,""),"")</f>
        <v/>
      </c>
      <c r="L16" s="18" t="str">
        <f aca="false">IF(AND(ISNUMBER($B16),ISNUMBER($C16),ISNUMBER(L$4)),IF(AND(L$4&lt;=$C16,L$4+6&gt;=$B16),2,""),"")</f>
        <v/>
      </c>
      <c r="M16" s="18" t="str">
        <f aca="false">IF(AND(ISNUMBER($B16),ISNUMBER($C16),ISNUMBER(M$4)),IF(AND(M$4&lt;=$C16,M$4+6&gt;=$B16),2,""),"")</f>
        <v/>
      </c>
      <c r="N16" s="18" t="str">
        <f aca="false">IF(AND(ISNUMBER($B16),ISNUMBER($C16),ISNUMBER(N$4)),IF(AND(N$4&lt;=$C16,N$4+6&gt;=$B16),2,""),"")</f>
        <v/>
      </c>
      <c r="O16" s="18" t="str">
        <f aca="false">IF(AND(ISNUMBER($B16),ISNUMBER($C16),ISNUMBER(O$4)),IF(AND(O$4&lt;=$C16,O$4+6&gt;=$B16),2,""),"")</f>
        <v/>
      </c>
      <c r="P16" s="18" t="str">
        <f aca="false">IF(AND(ISNUMBER($B16),ISNUMBER($C16),ISNUMBER(P$4)),IF(AND(P$4&lt;=$C16,P$4+6&gt;=$B16),2,""),"")</f>
        <v/>
      </c>
      <c r="Q16" s="18" t="str">
        <f aca="false">IF(AND(ISNUMBER($B16),ISNUMBER($C16),ISNUMBER(Q$4)),IF(AND(Q$4&lt;=$C16,Q$4+6&gt;=$B16),2,""),"")</f>
        <v/>
      </c>
      <c r="R16" s="18" t="str">
        <f aca="false">IF(AND(ISNUMBER($B16),ISNUMBER($C16),ISNUMBER(R$4)),IF(AND(R$4&lt;=$C16,R$4+6&gt;=$B16),2,""),"")</f>
        <v/>
      </c>
      <c r="S16" s="18" t="str">
        <f aca="false">IF(AND(ISNUMBER($B16),ISNUMBER($C16),ISNUMBER(S$4)),IF(AND(S$4&lt;=$C16,S$4+6&gt;=$B16),2,""),"")</f>
        <v/>
      </c>
      <c r="T16" s="18" t="str">
        <f aca="false">IF(AND(ISNUMBER($B16),ISNUMBER($C16),ISNUMBER(T$4)),IF(AND(T$4&lt;=$C16,T$4+6&gt;=$B16),2,""),"")</f>
        <v/>
      </c>
      <c r="U16" s="18" t="str">
        <f aca="false">IF(AND(ISNUMBER($B16),ISNUMBER($C16),ISNUMBER(U$4)),IF(AND(U$4&lt;=$C16,U$4+6&gt;=$B16),2,""),"")</f>
        <v/>
      </c>
      <c r="V16" s="18" t="str">
        <f aca="false">IF(AND(ISNUMBER($B16),ISNUMBER($C16),ISNUMBER(V$4)),IF(AND(V$4&lt;=$C16,V$4+6&gt;=$B16),2,""),"")</f>
        <v/>
      </c>
      <c r="W16" s="18" t="str">
        <f aca="false">IF(AND(ISNUMBER($B16),ISNUMBER($C16),ISNUMBER(W$4)),IF(AND(W$4&lt;=$C16,W$4+6&gt;=$B16),2,""),"")</f>
        <v/>
      </c>
      <c r="X16" s="18" t="str">
        <f aca="false">IF(AND(ISNUMBER($B16),ISNUMBER($C16),ISNUMBER(X$4)),IF(AND(X$4&lt;=$C16,X$4+6&gt;=$B16),2,""),"")</f>
        <v/>
      </c>
      <c r="Y16" s="18" t="str">
        <f aca="false">IF(AND(ISNUMBER($B16),ISNUMBER($C16),ISNUMBER(Y$4)),IF(AND(Y$4&lt;=$C16,Y$4+6&gt;=$B16),2,""),"")</f>
        <v/>
      </c>
      <c r="Z16" s="18" t="str">
        <f aca="false">IF(AND(ISNUMBER($B16),ISNUMBER($C16),ISNUMBER(Z$4)),IF(AND(Z$4&lt;=$C16,Z$4+6&gt;=$B16),2,""),"")</f>
        <v/>
      </c>
      <c r="AA16" s="18" t="str">
        <f aca="false">IF(AND(ISNUMBER($B16),ISNUMBER($C16),ISNUMBER(AA$4)),IF(AND(AA$4&lt;=$C16,AA$4+6&gt;=$B16),2,""),"")</f>
        <v/>
      </c>
      <c r="AB16" s="18" t="str">
        <f aca="false">IF(AND(ISNUMBER($B16),ISNUMBER($C16),ISNUMBER(AB$4)),IF(AND(AB$4&lt;=$C16,AB$4+6&gt;=$B16),2,""),"")</f>
        <v/>
      </c>
      <c r="AC16" s="18" t="str">
        <f aca="false">IF(AND(ISNUMBER($B16),ISNUMBER($C16),ISNUMBER(AC$4)),IF(AND(AC$4&lt;=$C16,AC$4+6&gt;=$B16),2,""),"")</f>
        <v/>
      </c>
      <c r="AD16" s="18" t="str">
        <f aca="false">IF(AND(ISNUMBER($B16),ISNUMBER($C16),ISNUMBER(AD$4)),IF(AND(AD$4&lt;=$C16,AD$4+6&gt;=$B16),2,""),"")</f>
        <v/>
      </c>
      <c r="AE16" s="18" t="str">
        <f aca="false">IF(AND(ISNUMBER($B16),ISNUMBER($C16),ISNUMBER(AE$4)),IF(AND(AE$4&lt;=$C16,AE$4+6&gt;=$B16),2,""),"")</f>
        <v/>
      </c>
      <c r="AF16" s="18" t="str">
        <f aca="false">IF(AND(ISNUMBER($B16),ISNUMBER($C16),ISNUMBER(AF$4)),IF(AND(AF$4&lt;=$C16,AF$4+6&gt;=$B16),2,""),"")</f>
        <v/>
      </c>
      <c r="AG16" s="18" t="str">
        <f aca="false">IF(AND(ISNUMBER($B16),ISNUMBER($C16),ISNUMBER(AG$4)),IF(AND(AG$4&lt;=$C16,AG$4+6&gt;=$B16),2,""),"")</f>
        <v/>
      </c>
      <c r="AH16" s="18" t="str">
        <f aca="false">IF(AND(ISNUMBER($B16),ISNUMBER($C16),ISNUMBER(AH$4)),IF(AND(AH$4&lt;=$C16,AH$4+6&gt;=$B16),2,""),"")</f>
        <v/>
      </c>
      <c r="AI16" s="18" t="str">
        <f aca="false">IF(AND(ISNUMBER($B16),ISNUMBER($C16),ISNUMBER(AI$4)),IF(AND(AI$4&lt;=$C16,AI$4+6&gt;=$B16),2,""),"")</f>
        <v/>
      </c>
      <c r="AJ16" s="18" t="str">
        <f aca="false">IF(AND(ISNUMBER($B16),ISNUMBER($C16),ISNUMBER(AJ$4)),IF(AND(AJ$4&lt;=$C16,AJ$4+6&gt;=$B16),2,""),"")</f>
        <v/>
      </c>
      <c r="AK16" s="18" t="str">
        <f aca="false">IF(AND(ISNUMBER($B16),ISNUMBER($C16),ISNUMBER(AK$4)),IF(AND(AK$4&lt;=$C16,AK$4+6&gt;=$B16),2,""),"")</f>
        <v/>
      </c>
      <c r="AL16" s="18" t="str">
        <f aca="false">IF(AND(ISNUMBER($B16),ISNUMBER($C16),ISNUMBER(AL$4)),IF(AND(AL$4&lt;=$C16,AL$4+6&gt;=$B16),2,""),"")</f>
        <v/>
      </c>
      <c r="AM16" s="18" t="str">
        <f aca="false">IF(AND(ISNUMBER($B16),ISNUMBER($C16),ISNUMBER(AM$4)),IF(AND(AM$4&lt;=$C16,AM$4+6&gt;=$B16),2,""),"")</f>
        <v/>
      </c>
      <c r="AN16" s="18" t="str">
        <f aca="false">IF(AND(ISNUMBER($B16),ISNUMBER($C16),ISNUMBER(AN$4)),IF(AND(AN$4&lt;=$C16,AN$4+6&gt;=$B16),2,""),"")</f>
        <v/>
      </c>
      <c r="AO16" s="18" t="str">
        <f aca="false">IF(AND(ISNUMBER($B16),ISNUMBER($C16),ISNUMBER(AO$4)),IF(AND(AO$4&lt;=$C16,AO$4+6&gt;=$B16),2,""),"")</f>
        <v/>
      </c>
      <c r="AP16" s="18" t="str">
        <f aca="false">IF(AND(ISNUMBER($B16),ISNUMBER($C16),ISNUMBER(AP$4)),IF(AND(AP$4&lt;=$C16,AP$4+6&gt;=$B16),2,""),"")</f>
        <v/>
      </c>
      <c r="AQ16" s="18" t="str">
        <f aca="false">IF(AND(ISNUMBER($B16),ISNUMBER($C16),ISNUMBER(AQ$4)),IF(AND(AQ$4&lt;=$C16,AQ$4+6&gt;=$B16),2,""),"")</f>
        <v/>
      </c>
      <c r="AR16" s="18" t="str">
        <f aca="false">IF(AND(ISNUMBER($B16),ISNUMBER($C16),ISNUMBER(AR$4)),IF(AND(AR$4&lt;=$C16,AR$4+6&gt;=$B16),2,""),"")</f>
        <v/>
      </c>
      <c r="AS16" s="18" t="str">
        <f aca="false">IF(AND(ISNUMBER($B16),ISNUMBER($C16),ISNUMBER(AS$4)),IF(AND(AS$4&lt;=$C16,AS$4+6&gt;=$B16),2,""),"")</f>
        <v/>
      </c>
      <c r="AT16" s="18" t="str">
        <f aca="false">IF(AND(ISNUMBER($B16),ISNUMBER($C16),ISNUMBER(AT$4)),IF(AND(AT$4&lt;=$C16,AT$4+6&gt;=$B16),2,""),"")</f>
        <v/>
      </c>
      <c r="AU16" s="18" t="str">
        <f aca="false">IF(AND(ISNUMBER($B16),ISNUMBER($C16),ISNUMBER(AU$4)),IF(AND(AU$4&lt;=$C16,AU$4+6&gt;=$B16),2,""),"")</f>
        <v/>
      </c>
      <c r="AV16" s="18" t="str">
        <f aca="false">IF(AND(ISNUMBER($B16),ISNUMBER($C16),ISNUMBER(AV$4)),IF(AND(AV$4&lt;=$C16,AV$4+6&gt;=$B16),2,""),"")</f>
        <v/>
      </c>
      <c r="AW16" s="18" t="str">
        <f aca="false">IF(AND(ISNUMBER($B16),ISNUMBER($C16),ISNUMBER(AW$4)),IF(AND(AW$4&lt;=$C16,AW$4+6&gt;=$B16),2,""),"")</f>
        <v/>
      </c>
      <c r="AX16" s="18" t="str">
        <f aca="false">IF(AND(ISNUMBER($B16),ISNUMBER($C16),ISNUMBER(AX$4)),IF(AND(AX$4&lt;=$C16,AX$4+6&gt;=$B16),2,""),"")</f>
        <v/>
      </c>
      <c r="AY16" s="18" t="str">
        <f aca="false">IF(AND(ISNUMBER($B16),ISNUMBER($C16),ISNUMBER(AY$4)),IF(AND(AY$4&lt;=$C16,AY$4+6&gt;=$B16),2,""),"")</f>
        <v/>
      </c>
      <c r="AZ16" s="18" t="str">
        <f aca="false">IF(AND(ISNUMBER($B16),ISNUMBER($C16),ISNUMBER(AZ$4)),IF(AND(AZ$4&lt;=$C16,AZ$4+6&gt;=$B16),2,""),"")</f>
        <v/>
      </c>
      <c r="BA16" s="18" t="str">
        <f aca="false">IF(AND(ISNUMBER($B16),ISNUMBER($C16),ISNUMBER(BA$4)),IF(AND(BA$4&lt;=$C16,BA$4+6&gt;=$B16),2,""),"")</f>
        <v/>
      </c>
      <c r="BB16" s="18" t="str">
        <f aca="false">IF(AND(ISNUMBER($B16),ISNUMBER($C16),ISNUMBER(BB$4)),IF(AND(BB$4&lt;=$C16,BB$4+6&gt;=$B16),2,""),"")</f>
        <v/>
      </c>
      <c r="BC16" s="18" t="str">
        <f aca="false">IF(AND(ISNUMBER($B16),ISNUMBER($C16),ISNUMBER(BC$4)),IF(AND(BC$4&lt;=$C16,BC$4+6&gt;=$B16),2,""),"")</f>
        <v/>
      </c>
      <c r="BD16" s="18" t="str">
        <f aca="false">IF(AND(ISNUMBER($B16),ISNUMBER($C16),ISNUMBER(BD$4)),IF(AND(BD$4&lt;=$C16,BD$4+6&gt;=$B16),2,""),"")</f>
        <v/>
      </c>
      <c r="BE16" s="18" t="str">
        <f aca="false">IF(AND(ISNUMBER($B16),ISNUMBER($C16),ISNUMBER(BE$4)),IF(AND(BE$4&lt;=$C16,BE$4+6&gt;=$B16),2,""),"")</f>
        <v/>
      </c>
      <c r="BF16" s="18" t="str">
        <f aca="false">IF(AND(ISNUMBER($B16),ISNUMBER($C16),ISNUMBER(BF$4)),IF(AND(BF$4&lt;=$C16,BF$4+6&gt;=$B16),2,""),"")</f>
        <v/>
      </c>
      <c r="BG16" s="18" t="str">
        <f aca="false">IF(AND(ISNUMBER($B16),ISNUMBER($C16),ISNUMBER(BG$4)),IF(AND(BG$4&lt;=$C16,BG$4+6&gt;=$B16),2,""),"")</f>
        <v/>
      </c>
      <c r="BH16" s="18" t="str">
        <f aca="false">IF(AND(ISNUMBER($B16),ISNUMBER($C16),ISNUMBER(BH$4)),IF(AND(BH$4&lt;=$C16,BH$4+6&gt;=$B16),2,""),"")</f>
        <v/>
      </c>
      <c r="BI16" s="18" t="str">
        <f aca="false">IF(AND(ISNUMBER($B16),ISNUMBER($C16),ISNUMBER(BI$4)),IF(AND(BI$4&lt;=$C16,BI$4+6&gt;=$B16),2,""),"")</f>
        <v/>
      </c>
      <c r="BJ16" s="18" t="str">
        <f aca="false">IF(AND(ISNUMBER($B16),ISNUMBER($C16),ISNUMBER(BJ$4)),IF(AND(BJ$4&lt;=$C16,BJ$4+6&gt;=$B16),2,""),"")</f>
        <v/>
      </c>
      <c r="BK16" s="18" t="str">
        <f aca="false">IF(AND(ISNUMBER($B16),ISNUMBER($C16),ISNUMBER(BK$4)),IF(AND(BK$4&lt;=$C16,BK$4+6&gt;=$B16),2,""),"")</f>
        <v/>
      </c>
      <c r="BL16" s="18" t="str">
        <f aca="false">IF(AND(ISNUMBER($B16),ISNUMBER($C16),ISNUMBER(BL$4)),IF(AND(BL$4&lt;=$C16,BL$4+6&gt;=$B16),2,""),"")</f>
        <v/>
      </c>
      <c r="BM16" s="18" t="str">
        <f aca="false">IF(AND(ISNUMBER($B16),ISNUMBER($C16),ISNUMBER(BM$4)),IF(AND(BM$4&lt;=$C16,BM$4+6&gt;=$B16),2,""),"")</f>
        <v/>
      </c>
      <c r="BN16" s="18" t="str">
        <f aca="false">IF(AND(ISNUMBER($B16),ISNUMBER($C16),ISNUMBER(BN$4)),IF(AND(BN$4&lt;=$C16,BN$4+6&gt;=$B16),2,""),"")</f>
        <v/>
      </c>
      <c r="BO16" s="18" t="str">
        <f aca="false">IF(AND(ISNUMBER($B16),ISNUMBER($C16),ISNUMBER(BO$4)),IF(AND(BO$4&lt;=$C16,BO$4+6&gt;=$B16),2,""),"")</f>
        <v/>
      </c>
      <c r="BP16" s="18" t="str">
        <f aca="false">IF(AND(ISNUMBER($B16),ISNUMBER($C16),ISNUMBER(BP$4)),IF(AND(BP$4&lt;=$C16,BP$4+6&gt;=$B16),2,""),"")</f>
        <v/>
      </c>
      <c r="BQ16" s="18" t="str">
        <f aca="false">IF(AND(ISNUMBER($B16),ISNUMBER($C16),ISNUMBER(BQ$4)),IF(AND(BQ$4&lt;=$C16,BQ$4+6&gt;=$B16),2,""),"")</f>
        <v/>
      </c>
      <c r="BR16" s="18" t="str">
        <f aca="false">IF(AND(ISNUMBER($B16),ISNUMBER($C16),ISNUMBER(BR$4)),IF(AND(BR$4&lt;=$C16,BR$4+6&gt;=$B16),2,""),"")</f>
        <v/>
      </c>
      <c r="BS16" s="18" t="str">
        <f aca="false">IF(AND(ISNUMBER($B16),ISNUMBER($C16),ISNUMBER(BS$4)),IF(AND(BS$4&lt;=$C16,BS$4+6&gt;=$B16),2,""),"")</f>
        <v/>
      </c>
      <c r="BT16" s="18" t="str">
        <f aca="false">IF(AND(ISNUMBER($B16),ISNUMBER($C16),ISNUMBER(BT$4)),IF(AND(BT$4&lt;=$C16,BT$4+6&gt;=$B16),2,""),"")</f>
        <v/>
      </c>
      <c r="BU16" s="18" t="str">
        <f aca="false">IF(AND(ISNUMBER($B16),ISNUMBER($C16),ISNUMBER(BU$4)),IF(AND(BU$4&lt;=$C16,BU$4+6&gt;=$B16),2,""),"")</f>
        <v/>
      </c>
      <c r="BV16" s="18" t="str">
        <f aca="false">IF(AND(ISNUMBER($B16),ISNUMBER($C16),ISNUMBER(BV$4)),IF(AND(BV$4&lt;=$C16,BV$4+6&gt;=$B16),2,""),"")</f>
        <v/>
      </c>
      <c r="BW16" s="18" t="str">
        <f aca="false">IF(AND(ISNUMBER($B16),ISNUMBER($C16),ISNUMBER(BW$4)),IF(AND(BW$4&lt;=$C16,BW$4+6&gt;=$B16),2,""),"")</f>
        <v/>
      </c>
      <c r="BX16" s="18" t="str">
        <f aca="false">IF(AND(ISNUMBER($B16),ISNUMBER($C16),ISNUMBER(BX$4)),IF(AND(BX$4&lt;=$C16,BX$4+6&gt;=$B16),2,""),"")</f>
        <v/>
      </c>
      <c r="BY16" s="18" t="str">
        <f aca="false">IF(AND(ISNUMBER($B16),ISNUMBER($C16),ISNUMBER(BY$4)),IF(AND(BY$4&lt;=$C16,BY$4+6&gt;=$B16),2,""),"")</f>
        <v/>
      </c>
      <c r="BZ16" s="18" t="str">
        <f aca="false">IF(AND(ISNUMBER($B16),ISNUMBER($C16),ISNUMBER(BZ$4)),IF(AND(BZ$4&lt;=$C16,BZ$4+6&gt;=$B16),2,""),"")</f>
        <v/>
      </c>
      <c r="CA16" s="18" t="str">
        <f aca="false">IF(AND(ISNUMBER($B16),ISNUMBER($C16),ISNUMBER(CA$4)),IF(AND(CA$4&lt;=$C16,CA$4+6&gt;=$B16),2,""),"")</f>
        <v/>
      </c>
      <c r="CB16" s="18" t="str">
        <f aca="false">IF(AND(ISNUMBER($B16),ISNUMBER($C16),ISNUMBER(CB$4)),IF(AND(CB$4&lt;=$C16,CB$4+6&gt;=$B16),2,""),"")</f>
        <v/>
      </c>
      <c r="CC16" s="18" t="str">
        <f aca="false">IF(AND(ISNUMBER($B16),ISNUMBER($C16),ISNUMBER(CC$4)),IF(AND(CC$4&lt;=$C16,CC$4+6&gt;=$B16),2,""),"")</f>
        <v/>
      </c>
      <c r="CD16" s="18" t="str">
        <f aca="false">IF(AND(ISNUMBER($B16),ISNUMBER($C16),ISNUMBER(CD$4)),IF(AND(CD$4&lt;=$C16,CD$4+6&gt;=$B16),2,""),"")</f>
        <v/>
      </c>
      <c r="CE16" s="18" t="str">
        <f aca="false">IF(AND(ISNUMBER($B16),ISNUMBER($C16),ISNUMBER(CE$4)),IF(AND(CE$4&lt;=$C16,CE$4+6&gt;=$B16),2,""),"")</f>
        <v/>
      </c>
    </row>
    <row r="17" customFormat="false" ht="15" hidden="false" customHeight="false" outlineLevel="0" collapsed="false">
      <c r="A17" s="65" t="s">
        <v>696</v>
      </c>
      <c r="B17" s="67" t="str">
        <f aca="false">Jaloane!$G$21</f>
        <v/>
      </c>
      <c r="C17" s="67" t="str">
        <f aca="false">Jaloane!$G$21</f>
        <v/>
      </c>
      <c r="D17" s="18" t="str">
        <f aca="false">IF(AND(ISNUMBER($B17),ISNUMBER($C17),ISNUMBER(D$4)),IF(AND(D$4&lt;=$C17,D$4+6&gt;=$B17),2,""),"")</f>
        <v/>
      </c>
      <c r="E17" s="18" t="str">
        <f aca="false">IF(AND(ISNUMBER($B17),ISNUMBER($C17),ISNUMBER(E$4)),IF(AND(E$4&lt;=$C17,E$4+6&gt;=$B17),2,""),"")</f>
        <v/>
      </c>
      <c r="F17" s="18" t="str">
        <f aca="false">IF(AND(ISNUMBER($B17),ISNUMBER($C17),ISNUMBER(F$4)),IF(AND(F$4&lt;=$C17,F$4+6&gt;=$B17),2,""),"")</f>
        <v/>
      </c>
      <c r="G17" s="18" t="str">
        <f aca="false">IF(AND(ISNUMBER($B17),ISNUMBER($C17),ISNUMBER(G$4)),IF(AND(G$4&lt;=$C17,G$4+6&gt;=$B17),2,""),"")</f>
        <v/>
      </c>
      <c r="H17" s="18" t="str">
        <f aca="false">IF(AND(ISNUMBER($B17),ISNUMBER($C17),ISNUMBER(H$4)),IF(AND(H$4&lt;=$C17,H$4+6&gt;=$B17),2,""),"")</f>
        <v/>
      </c>
      <c r="I17" s="18" t="str">
        <f aca="false">IF(AND(ISNUMBER($B17),ISNUMBER($C17),ISNUMBER(I$4)),IF(AND(I$4&lt;=$C17,I$4+6&gt;=$B17),2,""),"")</f>
        <v/>
      </c>
      <c r="J17" s="18" t="str">
        <f aca="false">IF(AND(ISNUMBER($B17),ISNUMBER($C17),ISNUMBER(J$4)),IF(AND(J$4&lt;=$C17,J$4+6&gt;=$B17),2,""),"")</f>
        <v/>
      </c>
      <c r="K17" s="18" t="str">
        <f aca="false">IF(AND(ISNUMBER($B17),ISNUMBER($C17),ISNUMBER(K$4)),IF(AND(K$4&lt;=$C17,K$4+6&gt;=$B17),2,""),"")</f>
        <v/>
      </c>
      <c r="L17" s="18" t="str">
        <f aca="false">IF(AND(ISNUMBER($B17),ISNUMBER($C17),ISNUMBER(L$4)),IF(AND(L$4&lt;=$C17,L$4+6&gt;=$B17),2,""),"")</f>
        <v/>
      </c>
      <c r="M17" s="18" t="str">
        <f aca="false">IF(AND(ISNUMBER($B17),ISNUMBER($C17),ISNUMBER(M$4)),IF(AND(M$4&lt;=$C17,M$4+6&gt;=$B17),2,""),"")</f>
        <v/>
      </c>
      <c r="N17" s="18" t="str">
        <f aca="false">IF(AND(ISNUMBER($B17),ISNUMBER($C17),ISNUMBER(N$4)),IF(AND(N$4&lt;=$C17,N$4+6&gt;=$B17),2,""),"")</f>
        <v/>
      </c>
      <c r="O17" s="18" t="str">
        <f aca="false">IF(AND(ISNUMBER($B17),ISNUMBER($C17),ISNUMBER(O$4)),IF(AND(O$4&lt;=$C17,O$4+6&gt;=$B17),2,""),"")</f>
        <v/>
      </c>
      <c r="P17" s="18" t="str">
        <f aca="false">IF(AND(ISNUMBER($B17),ISNUMBER($C17),ISNUMBER(P$4)),IF(AND(P$4&lt;=$C17,P$4+6&gt;=$B17),2,""),"")</f>
        <v/>
      </c>
      <c r="Q17" s="18" t="str">
        <f aca="false">IF(AND(ISNUMBER($B17),ISNUMBER($C17),ISNUMBER(Q$4)),IF(AND(Q$4&lt;=$C17,Q$4+6&gt;=$B17),2,""),"")</f>
        <v/>
      </c>
      <c r="R17" s="18" t="str">
        <f aca="false">IF(AND(ISNUMBER($B17),ISNUMBER($C17),ISNUMBER(R$4)),IF(AND(R$4&lt;=$C17,R$4+6&gt;=$B17),2,""),"")</f>
        <v/>
      </c>
      <c r="S17" s="18" t="str">
        <f aca="false">IF(AND(ISNUMBER($B17),ISNUMBER($C17),ISNUMBER(S$4)),IF(AND(S$4&lt;=$C17,S$4+6&gt;=$B17),2,""),"")</f>
        <v/>
      </c>
      <c r="T17" s="18" t="str">
        <f aca="false">IF(AND(ISNUMBER($B17),ISNUMBER($C17),ISNUMBER(T$4)),IF(AND(T$4&lt;=$C17,T$4+6&gt;=$B17),2,""),"")</f>
        <v/>
      </c>
      <c r="U17" s="18" t="str">
        <f aca="false">IF(AND(ISNUMBER($B17),ISNUMBER($C17),ISNUMBER(U$4)),IF(AND(U$4&lt;=$C17,U$4+6&gt;=$B17),2,""),"")</f>
        <v/>
      </c>
      <c r="V17" s="18" t="str">
        <f aca="false">IF(AND(ISNUMBER($B17),ISNUMBER($C17),ISNUMBER(V$4)),IF(AND(V$4&lt;=$C17,V$4+6&gt;=$B17),2,""),"")</f>
        <v/>
      </c>
      <c r="W17" s="18" t="str">
        <f aca="false">IF(AND(ISNUMBER($B17),ISNUMBER($C17),ISNUMBER(W$4)),IF(AND(W$4&lt;=$C17,W$4+6&gt;=$B17),2,""),"")</f>
        <v/>
      </c>
      <c r="X17" s="18" t="str">
        <f aca="false">IF(AND(ISNUMBER($B17),ISNUMBER($C17),ISNUMBER(X$4)),IF(AND(X$4&lt;=$C17,X$4+6&gt;=$B17),2,""),"")</f>
        <v/>
      </c>
      <c r="Y17" s="18" t="str">
        <f aca="false">IF(AND(ISNUMBER($B17),ISNUMBER($C17),ISNUMBER(Y$4)),IF(AND(Y$4&lt;=$C17,Y$4+6&gt;=$B17),2,""),"")</f>
        <v/>
      </c>
      <c r="Z17" s="18" t="str">
        <f aca="false">IF(AND(ISNUMBER($B17),ISNUMBER($C17),ISNUMBER(Z$4)),IF(AND(Z$4&lt;=$C17,Z$4+6&gt;=$B17),2,""),"")</f>
        <v/>
      </c>
      <c r="AA17" s="18" t="str">
        <f aca="false">IF(AND(ISNUMBER($B17),ISNUMBER($C17),ISNUMBER(AA$4)),IF(AND(AA$4&lt;=$C17,AA$4+6&gt;=$B17),2,""),"")</f>
        <v/>
      </c>
      <c r="AB17" s="18" t="str">
        <f aca="false">IF(AND(ISNUMBER($B17),ISNUMBER($C17),ISNUMBER(AB$4)),IF(AND(AB$4&lt;=$C17,AB$4+6&gt;=$B17),2,""),"")</f>
        <v/>
      </c>
      <c r="AC17" s="18" t="str">
        <f aca="false">IF(AND(ISNUMBER($B17),ISNUMBER($C17),ISNUMBER(AC$4)),IF(AND(AC$4&lt;=$C17,AC$4+6&gt;=$B17),2,""),"")</f>
        <v/>
      </c>
      <c r="AD17" s="18" t="str">
        <f aca="false">IF(AND(ISNUMBER($B17),ISNUMBER($C17),ISNUMBER(AD$4)),IF(AND(AD$4&lt;=$C17,AD$4+6&gt;=$B17),2,""),"")</f>
        <v/>
      </c>
      <c r="AE17" s="18" t="str">
        <f aca="false">IF(AND(ISNUMBER($B17),ISNUMBER($C17),ISNUMBER(AE$4)),IF(AND(AE$4&lt;=$C17,AE$4+6&gt;=$B17),2,""),"")</f>
        <v/>
      </c>
      <c r="AF17" s="18" t="str">
        <f aca="false">IF(AND(ISNUMBER($B17),ISNUMBER($C17),ISNUMBER(AF$4)),IF(AND(AF$4&lt;=$C17,AF$4+6&gt;=$B17),2,""),"")</f>
        <v/>
      </c>
      <c r="AG17" s="18" t="str">
        <f aca="false">IF(AND(ISNUMBER($B17),ISNUMBER($C17),ISNUMBER(AG$4)),IF(AND(AG$4&lt;=$C17,AG$4+6&gt;=$B17),2,""),"")</f>
        <v/>
      </c>
      <c r="AH17" s="18" t="str">
        <f aca="false">IF(AND(ISNUMBER($B17),ISNUMBER($C17),ISNUMBER(AH$4)),IF(AND(AH$4&lt;=$C17,AH$4+6&gt;=$B17),2,""),"")</f>
        <v/>
      </c>
      <c r="AI17" s="18" t="str">
        <f aca="false">IF(AND(ISNUMBER($B17),ISNUMBER($C17),ISNUMBER(AI$4)),IF(AND(AI$4&lt;=$C17,AI$4+6&gt;=$B17),2,""),"")</f>
        <v/>
      </c>
      <c r="AJ17" s="18" t="str">
        <f aca="false">IF(AND(ISNUMBER($B17),ISNUMBER($C17),ISNUMBER(AJ$4)),IF(AND(AJ$4&lt;=$C17,AJ$4+6&gt;=$B17),2,""),"")</f>
        <v/>
      </c>
      <c r="AK17" s="18" t="str">
        <f aca="false">IF(AND(ISNUMBER($B17),ISNUMBER($C17),ISNUMBER(AK$4)),IF(AND(AK$4&lt;=$C17,AK$4+6&gt;=$B17),2,""),"")</f>
        <v/>
      </c>
      <c r="AL17" s="18" t="str">
        <f aca="false">IF(AND(ISNUMBER($B17),ISNUMBER($C17),ISNUMBER(AL$4)),IF(AND(AL$4&lt;=$C17,AL$4+6&gt;=$B17),2,""),"")</f>
        <v/>
      </c>
      <c r="AM17" s="18" t="str">
        <f aca="false">IF(AND(ISNUMBER($B17),ISNUMBER($C17),ISNUMBER(AM$4)),IF(AND(AM$4&lt;=$C17,AM$4+6&gt;=$B17),2,""),"")</f>
        <v/>
      </c>
      <c r="AN17" s="18" t="str">
        <f aca="false">IF(AND(ISNUMBER($B17),ISNUMBER($C17),ISNUMBER(AN$4)),IF(AND(AN$4&lt;=$C17,AN$4+6&gt;=$B17),2,""),"")</f>
        <v/>
      </c>
      <c r="AO17" s="18" t="str">
        <f aca="false">IF(AND(ISNUMBER($B17),ISNUMBER($C17),ISNUMBER(AO$4)),IF(AND(AO$4&lt;=$C17,AO$4+6&gt;=$B17),2,""),"")</f>
        <v/>
      </c>
      <c r="AP17" s="18" t="str">
        <f aca="false">IF(AND(ISNUMBER($B17),ISNUMBER($C17),ISNUMBER(AP$4)),IF(AND(AP$4&lt;=$C17,AP$4+6&gt;=$B17),2,""),"")</f>
        <v/>
      </c>
      <c r="AQ17" s="18" t="str">
        <f aca="false">IF(AND(ISNUMBER($B17),ISNUMBER($C17),ISNUMBER(AQ$4)),IF(AND(AQ$4&lt;=$C17,AQ$4+6&gt;=$B17),2,""),"")</f>
        <v/>
      </c>
      <c r="AR17" s="18" t="str">
        <f aca="false">IF(AND(ISNUMBER($B17),ISNUMBER($C17),ISNUMBER(AR$4)),IF(AND(AR$4&lt;=$C17,AR$4+6&gt;=$B17),2,""),"")</f>
        <v/>
      </c>
      <c r="AS17" s="18" t="str">
        <f aca="false">IF(AND(ISNUMBER($B17),ISNUMBER($C17),ISNUMBER(AS$4)),IF(AND(AS$4&lt;=$C17,AS$4+6&gt;=$B17),2,""),"")</f>
        <v/>
      </c>
      <c r="AT17" s="18" t="str">
        <f aca="false">IF(AND(ISNUMBER($B17),ISNUMBER($C17),ISNUMBER(AT$4)),IF(AND(AT$4&lt;=$C17,AT$4+6&gt;=$B17),2,""),"")</f>
        <v/>
      </c>
      <c r="AU17" s="18" t="str">
        <f aca="false">IF(AND(ISNUMBER($B17),ISNUMBER($C17),ISNUMBER(AU$4)),IF(AND(AU$4&lt;=$C17,AU$4+6&gt;=$B17),2,""),"")</f>
        <v/>
      </c>
      <c r="AV17" s="18" t="str">
        <f aca="false">IF(AND(ISNUMBER($B17),ISNUMBER($C17),ISNUMBER(AV$4)),IF(AND(AV$4&lt;=$C17,AV$4+6&gt;=$B17),2,""),"")</f>
        <v/>
      </c>
      <c r="AW17" s="18" t="str">
        <f aca="false">IF(AND(ISNUMBER($B17),ISNUMBER($C17),ISNUMBER(AW$4)),IF(AND(AW$4&lt;=$C17,AW$4+6&gt;=$B17),2,""),"")</f>
        <v/>
      </c>
      <c r="AX17" s="18" t="str">
        <f aca="false">IF(AND(ISNUMBER($B17),ISNUMBER($C17),ISNUMBER(AX$4)),IF(AND(AX$4&lt;=$C17,AX$4+6&gt;=$B17),2,""),"")</f>
        <v/>
      </c>
      <c r="AY17" s="18" t="str">
        <f aca="false">IF(AND(ISNUMBER($B17),ISNUMBER($C17),ISNUMBER(AY$4)),IF(AND(AY$4&lt;=$C17,AY$4+6&gt;=$B17),2,""),"")</f>
        <v/>
      </c>
      <c r="AZ17" s="18" t="str">
        <f aca="false">IF(AND(ISNUMBER($B17),ISNUMBER($C17),ISNUMBER(AZ$4)),IF(AND(AZ$4&lt;=$C17,AZ$4+6&gt;=$B17),2,""),"")</f>
        <v/>
      </c>
      <c r="BA17" s="18" t="str">
        <f aca="false">IF(AND(ISNUMBER($B17),ISNUMBER($C17),ISNUMBER(BA$4)),IF(AND(BA$4&lt;=$C17,BA$4+6&gt;=$B17),2,""),"")</f>
        <v/>
      </c>
      <c r="BB17" s="18" t="str">
        <f aca="false">IF(AND(ISNUMBER($B17),ISNUMBER($C17),ISNUMBER(BB$4)),IF(AND(BB$4&lt;=$C17,BB$4+6&gt;=$B17),2,""),"")</f>
        <v/>
      </c>
      <c r="BC17" s="18" t="str">
        <f aca="false">IF(AND(ISNUMBER($B17),ISNUMBER($C17),ISNUMBER(BC$4)),IF(AND(BC$4&lt;=$C17,BC$4+6&gt;=$B17),2,""),"")</f>
        <v/>
      </c>
      <c r="BD17" s="18" t="str">
        <f aca="false">IF(AND(ISNUMBER($B17),ISNUMBER($C17),ISNUMBER(BD$4)),IF(AND(BD$4&lt;=$C17,BD$4+6&gt;=$B17),2,""),"")</f>
        <v/>
      </c>
      <c r="BE17" s="18" t="str">
        <f aca="false">IF(AND(ISNUMBER($B17),ISNUMBER($C17),ISNUMBER(BE$4)),IF(AND(BE$4&lt;=$C17,BE$4+6&gt;=$B17),2,""),"")</f>
        <v/>
      </c>
      <c r="BF17" s="18" t="str">
        <f aca="false">IF(AND(ISNUMBER($B17),ISNUMBER($C17),ISNUMBER(BF$4)),IF(AND(BF$4&lt;=$C17,BF$4+6&gt;=$B17),2,""),"")</f>
        <v/>
      </c>
      <c r="BG17" s="18" t="str">
        <f aca="false">IF(AND(ISNUMBER($B17),ISNUMBER($C17),ISNUMBER(BG$4)),IF(AND(BG$4&lt;=$C17,BG$4+6&gt;=$B17),2,""),"")</f>
        <v/>
      </c>
      <c r="BH17" s="18" t="str">
        <f aca="false">IF(AND(ISNUMBER($B17),ISNUMBER($C17),ISNUMBER(BH$4)),IF(AND(BH$4&lt;=$C17,BH$4+6&gt;=$B17),2,""),"")</f>
        <v/>
      </c>
      <c r="BI17" s="18" t="str">
        <f aca="false">IF(AND(ISNUMBER($B17),ISNUMBER($C17),ISNUMBER(BI$4)),IF(AND(BI$4&lt;=$C17,BI$4+6&gt;=$B17),2,""),"")</f>
        <v/>
      </c>
      <c r="BJ17" s="18" t="str">
        <f aca="false">IF(AND(ISNUMBER($B17),ISNUMBER($C17),ISNUMBER(BJ$4)),IF(AND(BJ$4&lt;=$C17,BJ$4+6&gt;=$B17),2,""),"")</f>
        <v/>
      </c>
      <c r="BK17" s="18" t="str">
        <f aca="false">IF(AND(ISNUMBER($B17),ISNUMBER($C17),ISNUMBER(BK$4)),IF(AND(BK$4&lt;=$C17,BK$4+6&gt;=$B17),2,""),"")</f>
        <v/>
      </c>
      <c r="BL17" s="18" t="str">
        <f aca="false">IF(AND(ISNUMBER($B17),ISNUMBER($C17),ISNUMBER(BL$4)),IF(AND(BL$4&lt;=$C17,BL$4+6&gt;=$B17),2,""),"")</f>
        <v/>
      </c>
      <c r="BM17" s="18" t="str">
        <f aca="false">IF(AND(ISNUMBER($B17),ISNUMBER($C17),ISNUMBER(BM$4)),IF(AND(BM$4&lt;=$C17,BM$4+6&gt;=$B17),2,""),"")</f>
        <v/>
      </c>
      <c r="BN17" s="18" t="str">
        <f aca="false">IF(AND(ISNUMBER($B17),ISNUMBER($C17),ISNUMBER(BN$4)),IF(AND(BN$4&lt;=$C17,BN$4+6&gt;=$B17),2,""),"")</f>
        <v/>
      </c>
      <c r="BO17" s="18" t="str">
        <f aca="false">IF(AND(ISNUMBER($B17),ISNUMBER($C17),ISNUMBER(BO$4)),IF(AND(BO$4&lt;=$C17,BO$4+6&gt;=$B17),2,""),"")</f>
        <v/>
      </c>
      <c r="BP17" s="18" t="str">
        <f aca="false">IF(AND(ISNUMBER($B17),ISNUMBER($C17),ISNUMBER(BP$4)),IF(AND(BP$4&lt;=$C17,BP$4+6&gt;=$B17),2,""),"")</f>
        <v/>
      </c>
      <c r="BQ17" s="18" t="str">
        <f aca="false">IF(AND(ISNUMBER($B17),ISNUMBER($C17),ISNUMBER(BQ$4)),IF(AND(BQ$4&lt;=$C17,BQ$4+6&gt;=$B17),2,""),"")</f>
        <v/>
      </c>
      <c r="BR17" s="18" t="str">
        <f aca="false">IF(AND(ISNUMBER($B17),ISNUMBER($C17),ISNUMBER(BR$4)),IF(AND(BR$4&lt;=$C17,BR$4+6&gt;=$B17),2,""),"")</f>
        <v/>
      </c>
      <c r="BS17" s="18" t="str">
        <f aca="false">IF(AND(ISNUMBER($B17),ISNUMBER($C17),ISNUMBER(BS$4)),IF(AND(BS$4&lt;=$C17,BS$4+6&gt;=$B17),2,""),"")</f>
        <v/>
      </c>
      <c r="BT17" s="18" t="str">
        <f aca="false">IF(AND(ISNUMBER($B17),ISNUMBER($C17),ISNUMBER(BT$4)),IF(AND(BT$4&lt;=$C17,BT$4+6&gt;=$B17),2,""),"")</f>
        <v/>
      </c>
      <c r="BU17" s="18" t="str">
        <f aca="false">IF(AND(ISNUMBER($B17),ISNUMBER($C17),ISNUMBER(BU$4)),IF(AND(BU$4&lt;=$C17,BU$4+6&gt;=$B17),2,""),"")</f>
        <v/>
      </c>
      <c r="BV17" s="18" t="str">
        <f aca="false">IF(AND(ISNUMBER($B17),ISNUMBER($C17),ISNUMBER(BV$4)),IF(AND(BV$4&lt;=$C17,BV$4+6&gt;=$B17),2,""),"")</f>
        <v/>
      </c>
      <c r="BW17" s="18" t="str">
        <f aca="false">IF(AND(ISNUMBER($B17),ISNUMBER($C17),ISNUMBER(BW$4)),IF(AND(BW$4&lt;=$C17,BW$4+6&gt;=$B17),2,""),"")</f>
        <v/>
      </c>
      <c r="BX17" s="18" t="str">
        <f aca="false">IF(AND(ISNUMBER($B17),ISNUMBER($C17),ISNUMBER(BX$4)),IF(AND(BX$4&lt;=$C17,BX$4+6&gt;=$B17),2,""),"")</f>
        <v/>
      </c>
      <c r="BY17" s="18" t="str">
        <f aca="false">IF(AND(ISNUMBER($B17),ISNUMBER($C17),ISNUMBER(BY$4)),IF(AND(BY$4&lt;=$C17,BY$4+6&gt;=$B17),2,""),"")</f>
        <v/>
      </c>
      <c r="BZ17" s="18" t="str">
        <f aca="false">IF(AND(ISNUMBER($B17),ISNUMBER($C17),ISNUMBER(BZ$4)),IF(AND(BZ$4&lt;=$C17,BZ$4+6&gt;=$B17),2,""),"")</f>
        <v/>
      </c>
      <c r="CA17" s="18" t="str">
        <f aca="false">IF(AND(ISNUMBER($B17),ISNUMBER($C17),ISNUMBER(CA$4)),IF(AND(CA$4&lt;=$C17,CA$4+6&gt;=$B17),2,""),"")</f>
        <v/>
      </c>
      <c r="CB17" s="18" t="str">
        <f aca="false">IF(AND(ISNUMBER($B17),ISNUMBER($C17),ISNUMBER(CB$4)),IF(AND(CB$4&lt;=$C17,CB$4+6&gt;=$B17),2,""),"")</f>
        <v/>
      </c>
      <c r="CC17" s="18" t="str">
        <f aca="false">IF(AND(ISNUMBER($B17),ISNUMBER($C17),ISNUMBER(CC$4)),IF(AND(CC$4&lt;=$C17,CC$4+6&gt;=$B17),2,""),"")</f>
        <v/>
      </c>
      <c r="CD17" s="18" t="str">
        <f aca="false">IF(AND(ISNUMBER($B17),ISNUMBER($C17),ISNUMBER(CD$4)),IF(AND(CD$4&lt;=$C17,CD$4+6&gt;=$B17),2,""),"")</f>
        <v/>
      </c>
      <c r="CE17" s="18" t="str">
        <f aca="false">IF(AND(ISNUMBER($B17),ISNUMBER($C17),ISNUMBER(CE$4)),IF(AND(CE$4&lt;=$C17,CE$4+6&gt;=$B17),2,""),"")</f>
        <v/>
      </c>
    </row>
    <row r="18" customFormat="false" ht="15" hidden="false" customHeight="false" outlineLevel="0" collapsed="false">
      <c r="A18" s="65" t="s">
        <v>697</v>
      </c>
      <c r="B18" s="67" t="str">
        <f aca="false">Jaloane!$G$23</f>
        <v/>
      </c>
      <c r="C18" s="67" t="str">
        <f aca="false">Jaloane!$G$23</f>
        <v/>
      </c>
      <c r="D18" s="18" t="str">
        <f aca="false">IF(AND(ISNUMBER($B18),ISNUMBER($C18),ISNUMBER(D$4)),IF(AND(D$4&lt;=$C18,D$4+6&gt;=$B18),2,""),"")</f>
        <v/>
      </c>
      <c r="E18" s="18" t="str">
        <f aca="false">IF(AND(ISNUMBER($B18),ISNUMBER($C18),ISNUMBER(E$4)),IF(AND(E$4&lt;=$C18,E$4+6&gt;=$B18),2,""),"")</f>
        <v/>
      </c>
      <c r="F18" s="18" t="str">
        <f aca="false">IF(AND(ISNUMBER($B18),ISNUMBER($C18),ISNUMBER(F$4)),IF(AND(F$4&lt;=$C18,F$4+6&gt;=$B18),2,""),"")</f>
        <v/>
      </c>
      <c r="G18" s="18" t="str">
        <f aca="false">IF(AND(ISNUMBER($B18),ISNUMBER($C18),ISNUMBER(G$4)),IF(AND(G$4&lt;=$C18,G$4+6&gt;=$B18),2,""),"")</f>
        <v/>
      </c>
      <c r="H18" s="18" t="str">
        <f aca="false">IF(AND(ISNUMBER($B18),ISNUMBER($C18),ISNUMBER(H$4)),IF(AND(H$4&lt;=$C18,H$4+6&gt;=$B18),2,""),"")</f>
        <v/>
      </c>
      <c r="I18" s="18" t="str">
        <f aca="false">IF(AND(ISNUMBER($B18),ISNUMBER($C18),ISNUMBER(I$4)),IF(AND(I$4&lt;=$C18,I$4+6&gt;=$B18),2,""),"")</f>
        <v/>
      </c>
      <c r="J18" s="18" t="str">
        <f aca="false">IF(AND(ISNUMBER($B18),ISNUMBER($C18),ISNUMBER(J$4)),IF(AND(J$4&lt;=$C18,J$4+6&gt;=$B18),2,""),"")</f>
        <v/>
      </c>
      <c r="K18" s="18" t="str">
        <f aca="false">IF(AND(ISNUMBER($B18),ISNUMBER($C18),ISNUMBER(K$4)),IF(AND(K$4&lt;=$C18,K$4+6&gt;=$B18),2,""),"")</f>
        <v/>
      </c>
      <c r="L18" s="18" t="str">
        <f aca="false">IF(AND(ISNUMBER($B18),ISNUMBER($C18),ISNUMBER(L$4)),IF(AND(L$4&lt;=$C18,L$4+6&gt;=$B18),2,""),"")</f>
        <v/>
      </c>
      <c r="M18" s="18" t="str">
        <f aca="false">IF(AND(ISNUMBER($B18),ISNUMBER($C18),ISNUMBER(M$4)),IF(AND(M$4&lt;=$C18,M$4+6&gt;=$B18),2,""),"")</f>
        <v/>
      </c>
      <c r="N18" s="18" t="str">
        <f aca="false">IF(AND(ISNUMBER($B18),ISNUMBER($C18),ISNUMBER(N$4)),IF(AND(N$4&lt;=$C18,N$4+6&gt;=$B18),2,""),"")</f>
        <v/>
      </c>
      <c r="O18" s="18" t="str">
        <f aca="false">IF(AND(ISNUMBER($B18),ISNUMBER($C18),ISNUMBER(O$4)),IF(AND(O$4&lt;=$C18,O$4+6&gt;=$B18),2,""),"")</f>
        <v/>
      </c>
      <c r="P18" s="18" t="str">
        <f aca="false">IF(AND(ISNUMBER($B18),ISNUMBER($C18),ISNUMBER(P$4)),IF(AND(P$4&lt;=$C18,P$4+6&gt;=$B18),2,""),"")</f>
        <v/>
      </c>
      <c r="Q18" s="18" t="str">
        <f aca="false">IF(AND(ISNUMBER($B18),ISNUMBER($C18),ISNUMBER(Q$4)),IF(AND(Q$4&lt;=$C18,Q$4+6&gt;=$B18),2,""),"")</f>
        <v/>
      </c>
      <c r="R18" s="18" t="str">
        <f aca="false">IF(AND(ISNUMBER($B18),ISNUMBER($C18),ISNUMBER(R$4)),IF(AND(R$4&lt;=$C18,R$4+6&gt;=$B18),2,""),"")</f>
        <v/>
      </c>
      <c r="S18" s="18" t="str">
        <f aca="false">IF(AND(ISNUMBER($B18),ISNUMBER($C18),ISNUMBER(S$4)),IF(AND(S$4&lt;=$C18,S$4+6&gt;=$B18),2,""),"")</f>
        <v/>
      </c>
      <c r="T18" s="18" t="str">
        <f aca="false">IF(AND(ISNUMBER($B18),ISNUMBER($C18),ISNUMBER(T$4)),IF(AND(T$4&lt;=$C18,T$4+6&gt;=$B18),2,""),"")</f>
        <v/>
      </c>
      <c r="U18" s="18" t="str">
        <f aca="false">IF(AND(ISNUMBER($B18),ISNUMBER($C18),ISNUMBER(U$4)),IF(AND(U$4&lt;=$C18,U$4+6&gt;=$B18),2,""),"")</f>
        <v/>
      </c>
      <c r="V18" s="18" t="str">
        <f aca="false">IF(AND(ISNUMBER($B18),ISNUMBER($C18),ISNUMBER(V$4)),IF(AND(V$4&lt;=$C18,V$4+6&gt;=$B18),2,""),"")</f>
        <v/>
      </c>
      <c r="W18" s="18" t="str">
        <f aca="false">IF(AND(ISNUMBER($B18),ISNUMBER($C18),ISNUMBER(W$4)),IF(AND(W$4&lt;=$C18,W$4+6&gt;=$B18),2,""),"")</f>
        <v/>
      </c>
      <c r="X18" s="18" t="str">
        <f aca="false">IF(AND(ISNUMBER($B18),ISNUMBER($C18),ISNUMBER(X$4)),IF(AND(X$4&lt;=$C18,X$4+6&gt;=$B18),2,""),"")</f>
        <v/>
      </c>
      <c r="Y18" s="18" t="str">
        <f aca="false">IF(AND(ISNUMBER($B18),ISNUMBER($C18),ISNUMBER(Y$4)),IF(AND(Y$4&lt;=$C18,Y$4+6&gt;=$B18),2,""),"")</f>
        <v/>
      </c>
      <c r="Z18" s="18" t="str">
        <f aca="false">IF(AND(ISNUMBER($B18),ISNUMBER($C18),ISNUMBER(Z$4)),IF(AND(Z$4&lt;=$C18,Z$4+6&gt;=$B18),2,""),"")</f>
        <v/>
      </c>
      <c r="AA18" s="18" t="str">
        <f aca="false">IF(AND(ISNUMBER($B18),ISNUMBER($C18),ISNUMBER(AA$4)),IF(AND(AA$4&lt;=$C18,AA$4+6&gt;=$B18),2,""),"")</f>
        <v/>
      </c>
      <c r="AB18" s="18" t="str">
        <f aca="false">IF(AND(ISNUMBER($B18),ISNUMBER($C18),ISNUMBER(AB$4)),IF(AND(AB$4&lt;=$C18,AB$4+6&gt;=$B18),2,""),"")</f>
        <v/>
      </c>
      <c r="AC18" s="18" t="str">
        <f aca="false">IF(AND(ISNUMBER($B18),ISNUMBER($C18),ISNUMBER(AC$4)),IF(AND(AC$4&lt;=$C18,AC$4+6&gt;=$B18),2,""),"")</f>
        <v/>
      </c>
      <c r="AD18" s="18" t="str">
        <f aca="false">IF(AND(ISNUMBER($B18),ISNUMBER($C18),ISNUMBER(AD$4)),IF(AND(AD$4&lt;=$C18,AD$4+6&gt;=$B18),2,""),"")</f>
        <v/>
      </c>
      <c r="AE18" s="18" t="str">
        <f aca="false">IF(AND(ISNUMBER($B18),ISNUMBER($C18),ISNUMBER(AE$4)),IF(AND(AE$4&lt;=$C18,AE$4+6&gt;=$B18),2,""),"")</f>
        <v/>
      </c>
      <c r="AF18" s="18" t="str">
        <f aca="false">IF(AND(ISNUMBER($B18),ISNUMBER($C18),ISNUMBER(AF$4)),IF(AND(AF$4&lt;=$C18,AF$4+6&gt;=$B18),2,""),"")</f>
        <v/>
      </c>
      <c r="AG18" s="18" t="str">
        <f aca="false">IF(AND(ISNUMBER($B18),ISNUMBER($C18),ISNUMBER(AG$4)),IF(AND(AG$4&lt;=$C18,AG$4+6&gt;=$B18),2,""),"")</f>
        <v/>
      </c>
      <c r="AH18" s="18" t="str">
        <f aca="false">IF(AND(ISNUMBER($B18),ISNUMBER($C18),ISNUMBER(AH$4)),IF(AND(AH$4&lt;=$C18,AH$4+6&gt;=$B18),2,""),"")</f>
        <v/>
      </c>
      <c r="AI18" s="18" t="str">
        <f aca="false">IF(AND(ISNUMBER($B18),ISNUMBER($C18),ISNUMBER(AI$4)),IF(AND(AI$4&lt;=$C18,AI$4+6&gt;=$B18),2,""),"")</f>
        <v/>
      </c>
      <c r="AJ18" s="18" t="str">
        <f aca="false">IF(AND(ISNUMBER($B18),ISNUMBER($C18),ISNUMBER(AJ$4)),IF(AND(AJ$4&lt;=$C18,AJ$4+6&gt;=$B18),2,""),"")</f>
        <v/>
      </c>
      <c r="AK18" s="18" t="str">
        <f aca="false">IF(AND(ISNUMBER($B18),ISNUMBER($C18),ISNUMBER(AK$4)),IF(AND(AK$4&lt;=$C18,AK$4+6&gt;=$B18),2,""),"")</f>
        <v/>
      </c>
      <c r="AL18" s="18" t="str">
        <f aca="false">IF(AND(ISNUMBER($B18),ISNUMBER($C18),ISNUMBER(AL$4)),IF(AND(AL$4&lt;=$C18,AL$4+6&gt;=$B18),2,""),"")</f>
        <v/>
      </c>
      <c r="AM18" s="18" t="str">
        <f aca="false">IF(AND(ISNUMBER($B18),ISNUMBER($C18),ISNUMBER(AM$4)),IF(AND(AM$4&lt;=$C18,AM$4+6&gt;=$B18),2,""),"")</f>
        <v/>
      </c>
      <c r="AN18" s="18" t="str">
        <f aca="false">IF(AND(ISNUMBER($B18),ISNUMBER($C18),ISNUMBER(AN$4)),IF(AND(AN$4&lt;=$C18,AN$4+6&gt;=$B18),2,""),"")</f>
        <v/>
      </c>
      <c r="AO18" s="18" t="str">
        <f aca="false">IF(AND(ISNUMBER($B18),ISNUMBER($C18),ISNUMBER(AO$4)),IF(AND(AO$4&lt;=$C18,AO$4+6&gt;=$B18),2,""),"")</f>
        <v/>
      </c>
      <c r="AP18" s="18" t="str">
        <f aca="false">IF(AND(ISNUMBER($B18),ISNUMBER($C18),ISNUMBER(AP$4)),IF(AND(AP$4&lt;=$C18,AP$4+6&gt;=$B18),2,""),"")</f>
        <v/>
      </c>
      <c r="AQ18" s="18" t="str">
        <f aca="false">IF(AND(ISNUMBER($B18),ISNUMBER($C18),ISNUMBER(AQ$4)),IF(AND(AQ$4&lt;=$C18,AQ$4+6&gt;=$B18),2,""),"")</f>
        <v/>
      </c>
      <c r="AR18" s="18" t="str">
        <f aca="false">IF(AND(ISNUMBER($B18),ISNUMBER($C18),ISNUMBER(AR$4)),IF(AND(AR$4&lt;=$C18,AR$4+6&gt;=$B18),2,""),"")</f>
        <v/>
      </c>
      <c r="AS18" s="18" t="str">
        <f aca="false">IF(AND(ISNUMBER($B18),ISNUMBER($C18),ISNUMBER(AS$4)),IF(AND(AS$4&lt;=$C18,AS$4+6&gt;=$B18),2,""),"")</f>
        <v/>
      </c>
      <c r="AT18" s="18" t="str">
        <f aca="false">IF(AND(ISNUMBER($B18),ISNUMBER($C18),ISNUMBER(AT$4)),IF(AND(AT$4&lt;=$C18,AT$4+6&gt;=$B18),2,""),"")</f>
        <v/>
      </c>
      <c r="AU18" s="18" t="str">
        <f aca="false">IF(AND(ISNUMBER($B18),ISNUMBER($C18),ISNUMBER(AU$4)),IF(AND(AU$4&lt;=$C18,AU$4+6&gt;=$B18),2,""),"")</f>
        <v/>
      </c>
      <c r="AV18" s="18" t="str">
        <f aca="false">IF(AND(ISNUMBER($B18),ISNUMBER($C18),ISNUMBER(AV$4)),IF(AND(AV$4&lt;=$C18,AV$4+6&gt;=$B18),2,""),"")</f>
        <v/>
      </c>
      <c r="AW18" s="18" t="str">
        <f aca="false">IF(AND(ISNUMBER($B18),ISNUMBER($C18),ISNUMBER(AW$4)),IF(AND(AW$4&lt;=$C18,AW$4+6&gt;=$B18),2,""),"")</f>
        <v/>
      </c>
      <c r="AX18" s="18" t="str">
        <f aca="false">IF(AND(ISNUMBER($B18),ISNUMBER($C18),ISNUMBER(AX$4)),IF(AND(AX$4&lt;=$C18,AX$4+6&gt;=$B18),2,""),"")</f>
        <v/>
      </c>
      <c r="AY18" s="18" t="str">
        <f aca="false">IF(AND(ISNUMBER($B18),ISNUMBER($C18),ISNUMBER(AY$4)),IF(AND(AY$4&lt;=$C18,AY$4+6&gt;=$B18),2,""),"")</f>
        <v/>
      </c>
      <c r="AZ18" s="18" t="str">
        <f aca="false">IF(AND(ISNUMBER($B18),ISNUMBER($C18),ISNUMBER(AZ$4)),IF(AND(AZ$4&lt;=$C18,AZ$4+6&gt;=$B18),2,""),"")</f>
        <v/>
      </c>
      <c r="BA18" s="18" t="str">
        <f aca="false">IF(AND(ISNUMBER($B18),ISNUMBER($C18),ISNUMBER(BA$4)),IF(AND(BA$4&lt;=$C18,BA$4+6&gt;=$B18),2,""),"")</f>
        <v/>
      </c>
      <c r="BB18" s="18" t="str">
        <f aca="false">IF(AND(ISNUMBER($B18),ISNUMBER($C18),ISNUMBER(BB$4)),IF(AND(BB$4&lt;=$C18,BB$4+6&gt;=$B18),2,""),"")</f>
        <v/>
      </c>
      <c r="BC18" s="18" t="str">
        <f aca="false">IF(AND(ISNUMBER($B18),ISNUMBER($C18),ISNUMBER(BC$4)),IF(AND(BC$4&lt;=$C18,BC$4+6&gt;=$B18),2,""),"")</f>
        <v/>
      </c>
      <c r="BD18" s="18" t="str">
        <f aca="false">IF(AND(ISNUMBER($B18),ISNUMBER($C18),ISNUMBER(BD$4)),IF(AND(BD$4&lt;=$C18,BD$4+6&gt;=$B18),2,""),"")</f>
        <v/>
      </c>
      <c r="BE18" s="18" t="str">
        <f aca="false">IF(AND(ISNUMBER($B18),ISNUMBER($C18),ISNUMBER(BE$4)),IF(AND(BE$4&lt;=$C18,BE$4+6&gt;=$B18),2,""),"")</f>
        <v/>
      </c>
      <c r="BF18" s="18" t="str">
        <f aca="false">IF(AND(ISNUMBER($B18),ISNUMBER($C18),ISNUMBER(BF$4)),IF(AND(BF$4&lt;=$C18,BF$4+6&gt;=$B18),2,""),"")</f>
        <v/>
      </c>
      <c r="BG18" s="18" t="str">
        <f aca="false">IF(AND(ISNUMBER($B18),ISNUMBER($C18),ISNUMBER(BG$4)),IF(AND(BG$4&lt;=$C18,BG$4+6&gt;=$B18),2,""),"")</f>
        <v/>
      </c>
      <c r="BH18" s="18" t="str">
        <f aca="false">IF(AND(ISNUMBER($B18),ISNUMBER($C18),ISNUMBER(BH$4)),IF(AND(BH$4&lt;=$C18,BH$4+6&gt;=$B18),2,""),"")</f>
        <v/>
      </c>
      <c r="BI18" s="18" t="str">
        <f aca="false">IF(AND(ISNUMBER($B18),ISNUMBER($C18),ISNUMBER(BI$4)),IF(AND(BI$4&lt;=$C18,BI$4+6&gt;=$B18),2,""),"")</f>
        <v/>
      </c>
      <c r="BJ18" s="18" t="str">
        <f aca="false">IF(AND(ISNUMBER($B18),ISNUMBER($C18),ISNUMBER(BJ$4)),IF(AND(BJ$4&lt;=$C18,BJ$4+6&gt;=$B18),2,""),"")</f>
        <v/>
      </c>
      <c r="BK18" s="18" t="str">
        <f aca="false">IF(AND(ISNUMBER($B18),ISNUMBER($C18),ISNUMBER(BK$4)),IF(AND(BK$4&lt;=$C18,BK$4+6&gt;=$B18),2,""),"")</f>
        <v/>
      </c>
      <c r="BL18" s="18" t="str">
        <f aca="false">IF(AND(ISNUMBER($B18),ISNUMBER($C18),ISNUMBER(BL$4)),IF(AND(BL$4&lt;=$C18,BL$4+6&gt;=$B18),2,""),"")</f>
        <v/>
      </c>
      <c r="BM18" s="18" t="str">
        <f aca="false">IF(AND(ISNUMBER($B18),ISNUMBER($C18),ISNUMBER(BM$4)),IF(AND(BM$4&lt;=$C18,BM$4+6&gt;=$B18),2,""),"")</f>
        <v/>
      </c>
      <c r="BN18" s="18" t="str">
        <f aca="false">IF(AND(ISNUMBER($B18),ISNUMBER($C18),ISNUMBER(BN$4)),IF(AND(BN$4&lt;=$C18,BN$4+6&gt;=$B18),2,""),"")</f>
        <v/>
      </c>
      <c r="BO18" s="18" t="str">
        <f aca="false">IF(AND(ISNUMBER($B18),ISNUMBER($C18),ISNUMBER(BO$4)),IF(AND(BO$4&lt;=$C18,BO$4+6&gt;=$B18),2,""),"")</f>
        <v/>
      </c>
      <c r="BP18" s="18" t="str">
        <f aca="false">IF(AND(ISNUMBER($B18),ISNUMBER($C18),ISNUMBER(BP$4)),IF(AND(BP$4&lt;=$C18,BP$4+6&gt;=$B18),2,""),"")</f>
        <v/>
      </c>
      <c r="BQ18" s="18" t="str">
        <f aca="false">IF(AND(ISNUMBER($B18),ISNUMBER($C18),ISNUMBER(BQ$4)),IF(AND(BQ$4&lt;=$C18,BQ$4+6&gt;=$B18),2,""),"")</f>
        <v/>
      </c>
      <c r="BR18" s="18" t="str">
        <f aca="false">IF(AND(ISNUMBER($B18),ISNUMBER($C18),ISNUMBER(BR$4)),IF(AND(BR$4&lt;=$C18,BR$4+6&gt;=$B18),2,""),"")</f>
        <v/>
      </c>
      <c r="BS18" s="18" t="str">
        <f aca="false">IF(AND(ISNUMBER($B18),ISNUMBER($C18),ISNUMBER(BS$4)),IF(AND(BS$4&lt;=$C18,BS$4+6&gt;=$B18),2,""),"")</f>
        <v/>
      </c>
      <c r="BT18" s="18" t="str">
        <f aca="false">IF(AND(ISNUMBER($B18),ISNUMBER($C18),ISNUMBER(BT$4)),IF(AND(BT$4&lt;=$C18,BT$4+6&gt;=$B18),2,""),"")</f>
        <v/>
      </c>
      <c r="BU18" s="18" t="str">
        <f aca="false">IF(AND(ISNUMBER($B18),ISNUMBER($C18),ISNUMBER(BU$4)),IF(AND(BU$4&lt;=$C18,BU$4+6&gt;=$B18),2,""),"")</f>
        <v/>
      </c>
      <c r="BV18" s="18" t="str">
        <f aca="false">IF(AND(ISNUMBER($B18),ISNUMBER($C18),ISNUMBER(BV$4)),IF(AND(BV$4&lt;=$C18,BV$4+6&gt;=$B18),2,""),"")</f>
        <v/>
      </c>
      <c r="BW18" s="18" t="str">
        <f aca="false">IF(AND(ISNUMBER($B18),ISNUMBER($C18),ISNUMBER(BW$4)),IF(AND(BW$4&lt;=$C18,BW$4+6&gt;=$B18),2,""),"")</f>
        <v/>
      </c>
      <c r="BX18" s="18" t="str">
        <f aca="false">IF(AND(ISNUMBER($B18),ISNUMBER($C18),ISNUMBER(BX$4)),IF(AND(BX$4&lt;=$C18,BX$4+6&gt;=$B18),2,""),"")</f>
        <v/>
      </c>
      <c r="BY18" s="18" t="str">
        <f aca="false">IF(AND(ISNUMBER($B18),ISNUMBER($C18),ISNUMBER(BY$4)),IF(AND(BY$4&lt;=$C18,BY$4+6&gt;=$B18),2,""),"")</f>
        <v/>
      </c>
      <c r="BZ18" s="18" t="str">
        <f aca="false">IF(AND(ISNUMBER($B18),ISNUMBER($C18),ISNUMBER(BZ$4)),IF(AND(BZ$4&lt;=$C18,BZ$4+6&gt;=$B18),2,""),"")</f>
        <v/>
      </c>
      <c r="CA18" s="18" t="str">
        <f aca="false">IF(AND(ISNUMBER($B18),ISNUMBER($C18),ISNUMBER(CA$4)),IF(AND(CA$4&lt;=$C18,CA$4+6&gt;=$B18),2,""),"")</f>
        <v/>
      </c>
      <c r="CB18" s="18" t="str">
        <f aca="false">IF(AND(ISNUMBER($B18),ISNUMBER($C18),ISNUMBER(CB$4)),IF(AND(CB$4&lt;=$C18,CB$4+6&gt;=$B18),2,""),"")</f>
        <v/>
      </c>
      <c r="CC18" s="18" t="str">
        <f aca="false">IF(AND(ISNUMBER($B18),ISNUMBER($C18),ISNUMBER(CC$4)),IF(AND(CC$4&lt;=$C18,CC$4+6&gt;=$B18),2,""),"")</f>
        <v/>
      </c>
      <c r="CD18" s="18" t="str">
        <f aca="false">IF(AND(ISNUMBER($B18),ISNUMBER($C18),ISNUMBER(CD$4)),IF(AND(CD$4&lt;=$C18,CD$4+6&gt;=$B18),2,""),"")</f>
        <v/>
      </c>
      <c r="CE18" s="18" t="str">
        <f aca="false">IF(AND(ISNUMBER($B18),ISNUMBER($C18),ISNUMBER(CE$4)),IF(AND(CE$4&lt;=$C18,CE$4+6&gt;=$B18),2,""),"")</f>
        <v/>
      </c>
    </row>
    <row r="19" customFormat="false" ht="15" hidden="false" customHeight="false" outlineLevel="0" collapsed="false">
      <c r="A19" s="65" t="s">
        <v>698</v>
      </c>
      <c r="B19" s="67" t="str">
        <f aca="false">Jaloane!$G$25</f>
        <v/>
      </c>
      <c r="C19" s="67" t="str">
        <f aca="false">Jaloane!$G$25</f>
        <v/>
      </c>
      <c r="D19" s="18" t="str">
        <f aca="false">IF(AND(ISNUMBER($B19),ISNUMBER($C19),ISNUMBER(D$4)),IF(AND(D$4&lt;=$C19,D$4+6&gt;=$B19),2,""),"")</f>
        <v/>
      </c>
      <c r="E19" s="18" t="str">
        <f aca="false">IF(AND(ISNUMBER($B19),ISNUMBER($C19),ISNUMBER(E$4)),IF(AND(E$4&lt;=$C19,E$4+6&gt;=$B19),2,""),"")</f>
        <v/>
      </c>
      <c r="F19" s="18" t="str">
        <f aca="false">IF(AND(ISNUMBER($B19),ISNUMBER($C19),ISNUMBER(F$4)),IF(AND(F$4&lt;=$C19,F$4+6&gt;=$B19),2,""),"")</f>
        <v/>
      </c>
      <c r="G19" s="18" t="str">
        <f aca="false">IF(AND(ISNUMBER($B19),ISNUMBER($C19),ISNUMBER(G$4)),IF(AND(G$4&lt;=$C19,G$4+6&gt;=$B19),2,""),"")</f>
        <v/>
      </c>
      <c r="H19" s="18" t="str">
        <f aca="false">IF(AND(ISNUMBER($B19),ISNUMBER($C19),ISNUMBER(H$4)),IF(AND(H$4&lt;=$C19,H$4+6&gt;=$B19),2,""),"")</f>
        <v/>
      </c>
      <c r="I19" s="18" t="str">
        <f aca="false">IF(AND(ISNUMBER($B19),ISNUMBER($C19),ISNUMBER(I$4)),IF(AND(I$4&lt;=$C19,I$4+6&gt;=$B19),2,""),"")</f>
        <v/>
      </c>
      <c r="J19" s="18" t="str">
        <f aca="false">IF(AND(ISNUMBER($B19),ISNUMBER($C19),ISNUMBER(J$4)),IF(AND(J$4&lt;=$C19,J$4+6&gt;=$B19),2,""),"")</f>
        <v/>
      </c>
      <c r="K19" s="18" t="str">
        <f aca="false">IF(AND(ISNUMBER($B19),ISNUMBER($C19),ISNUMBER(K$4)),IF(AND(K$4&lt;=$C19,K$4+6&gt;=$B19),2,""),"")</f>
        <v/>
      </c>
      <c r="L19" s="18" t="str">
        <f aca="false">IF(AND(ISNUMBER($B19),ISNUMBER($C19),ISNUMBER(L$4)),IF(AND(L$4&lt;=$C19,L$4+6&gt;=$B19),2,""),"")</f>
        <v/>
      </c>
      <c r="M19" s="18" t="str">
        <f aca="false">IF(AND(ISNUMBER($B19),ISNUMBER($C19),ISNUMBER(M$4)),IF(AND(M$4&lt;=$C19,M$4+6&gt;=$B19),2,""),"")</f>
        <v/>
      </c>
      <c r="N19" s="18" t="str">
        <f aca="false">IF(AND(ISNUMBER($B19),ISNUMBER($C19),ISNUMBER(N$4)),IF(AND(N$4&lt;=$C19,N$4+6&gt;=$B19),2,""),"")</f>
        <v/>
      </c>
      <c r="O19" s="18" t="str">
        <f aca="false">IF(AND(ISNUMBER($B19),ISNUMBER($C19),ISNUMBER(O$4)),IF(AND(O$4&lt;=$C19,O$4+6&gt;=$B19),2,""),"")</f>
        <v/>
      </c>
      <c r="P19" s="18" t="str">
        <f aca="false">IF(AND(ISNUMBER($B19),ISNUMBER($C19),ISNUMBER(P$4)),IF(AND(P$4&lt;=$C19,P$4+6&gt;=$B19),2,""),"")</f>
        <v/>
      </c>
      <c r="Q19" s="18" t="str">
        <f aca="false">IF(AND(ISNUMBER($B19),ISNUMBER($C19),ISNUMBER(Q$4)),IF(AND(Q$4&lt;=$C19,Q$4+6&gt;=$B19),2,""),"")</f>
        <v/>
      </c>
      <c r="R19" s="18" t="str">
        <f aca="false">IF(AND(ISNUMBER($B19),ISNUMBER($C19),ISNUMBER(R$4)),IF(AND(R$4&lt;=$C19,R$4+6&gt;=$B19),2,""),"")</f>
        <v/>
      </c>
      <c r="S19" s="18" t="str">
        <f aca="false">IF(AND(ISNUMBER($B19),ISNUMBER($C19),ISNUMBER(S$4)),IF(AND(S$4&lt;=$C19,S$4+6&gt;=$B19),2,""),"")</f>
        <v/>
      </c>
      <c r="T19" s="18" t="str">
        <f aca="false">IF(AND(ISNUMBER($B19),ISNUMBER($C19),ISNUMBER(T$4)),IF(AND(T$4&lt;=$C19,T$4+6&gt;=$B19),2,""),"")</f>
        <v/>
      </c>
      <c r="U19" s="18" t="str">
        <f aca="false">IF(AND(ISNUMBER($B19),ISNUMBER($C19),ISNUMBER(U$4)),IF(AND(U$4&lt;=$C19,U$4+6&gt;=$B19),2,""),"")</f>
        <v/>
      </c>
      <c r="V19" s="18" t="str">
        <f aca="false">IF(AND(ISNUMBER($B19),ISNUMBER($C19),ISNUMBER(V$4)),IF(AND(V$4&lt;=$C19,V$4+6&gt;=$B19),2,""),"")</f>
        <v/>
      </c>
      <c r="W19" s="18" t="str">
        <f aca="false">IF(AND(ISNUMBER($B19),ISNUMBER($C19),ISNUMBER(W$4)),IF(AND(W$4&lt;=$C19,W$4+6&gt;=$B19),2,""),"")</f>
        <v/>
      </c>
      <c r="X19" s="18" t="str">
        <f aca="false">IF(AND(ISNUMBER($B19),ISNUMBER($C19),ISNUMBER(X$4)),IF(AND(X$4&lt;=$C19,X$4+6&gt;=$B19),2,""),"")</f>
        <v/>
      </c>
      <c r="Y19" s="18" t="str">
        <f aca="false">IF(AND(ISNUMBER($B19),ISNUMBER($C19),ISNUMBER(Y$4)),IF(AND(Y$4&lt;=$C19,Y$4+6&gt;=$B19),2,""),"")</f>
        <v/>
      </c>
      <c r="Z19" s="18" t="str">
        <f aca="false">IF(AND(ISNUMBER($B19),ISNUMBER($C19),ISNUMBER(Z$4)),IF(AND(Z$4&lt;=$C19,Z$4+6&gt;=$B19),2,""),"")</f>
        <v/>
      </c>
      <c r="AA19" s="18" t="str">
        <f aca="false">IF(AND(ISNUMBER($B19),ISNUMBER($C19),ISNUMBER(AA$4)),IF(AND(AA$4&lt;=$C19,AA$4+6&gt;=$B19),2,""),"")</f>
        <v/>
      </c>
      <c r="AB19" s="18" t="str">
        <f aca="false">IF(AND(ISNUMBER($B19),ISNUMBER($C19),ISNUMBER(AB$4)),IF(AND(AB$4&lt;=$C19,AB$4+6&gt;=$B19),2,""),"")</f>
        <v/>
      </c>
      <c r="AC19" s="18" t="str">
        <f aca="false">IF(AND(ISNUMBER($B19),ISNUMBER($C19),ISNUMBER(AC$4)),IF(AND(AC$4&lt;=$C19,AC$4+6&gt;=$B19),2,""),"")</f>
        <v/>
      </c>
      <c r="AD19" s="18" t="str">
        <f aca="false">IF(AND(ISNUMBER($B19),ISNUMBER($C19),ISNUMBER(AD$4)),IF(AND(AD$4&lt;=$C19,AD$4+6&gt;=$B19),2,""),"")</f>
        <v/>
      </c>
      <c r="AE19" s="18" t="str">
        <f aca="false">IF(AND(ISNUMBER($B19),ISNUMBER($C19),ISNUMBER(AE$4)),IF(AND(AE$4&lt;=$C19,AE$4+6&gt;=$B19),2,""),"")</f>
        <v/>
      </c>
      <c r="AF19" s="18" t="str">
        <f aca="false">IF(AND(ISNUMBER($B19),ISNUMBER($C19),ISNUMBER(AF$4)),IF(AND(AF$4&lt;=$C19,AF$4+6&gt;=$B19),2,""),"")</f>
        <v/>
      </c>
      <c r="AG19" s="18" t="str">
        <f aca="false">IF(AND(ISNUMBER($B19),ISNUMBER($C19),ISNUMBER(AG$4)),IF(AND(AG$4&lt;=$C19,AG$4+6&gt;=$B19),2,""),"")</f>
        <v/>
      </c>
      <c r="AH19" s="18" t="str">
        <f aca="false">IF(AND(ISNUMBER($B19),ISNUMBER($C19),ISNUMBER(AH$4)),IF(AND(AH$4&lt;=$C19,AH$4+6&gt;=$B19),2,""),"")</f>
        <v/>
      </c>
      <c r="AI19" s="18" t="str">
        <f aca="false">IF(AND(ISNUMBER($B19),ISNUMBER($C19),ISNUMBER(AI$4)),IF(AND(AI$4&lt;=$C19,AI$4+6&gt;=$B19),2,""),"")</f>
        <v/>
      </c>
      <c r="AJ19" s="18" t="str">
        <f aca="false">IF(AND(ISNUMBER($B19),ISNUMBER($C19),ISNUMBER(AJ$4)),IF(AND(AJ$4&lt;=$C19,AJ$4+6&gt;=$B19),2,""),"")</f>
        <v/>
      </c>
      <c r="AK19" s="18" t="str">
        <f aca="false">IF(AND(ISNUMBER($B19),ISNUMBER($C19),ISNUMBER(AK$4)),IF(AND(AK$4&lt;=$C19,AK$4+6&gt;=$B19),2,""),"")</f>
        <v/>
      </c>
      <c r="AL19" s="18" t="str">
        <f aca="false">IF(AND(ISNUMBER($B19),ISNUMBER($C19),ISNUMBER(AL$4)),IF(AND(AL$4&lt;=$C19,AL$4+6&gt;=$B19),2,""),"")</f>
        <v/>
      </c>
      <c r="AM19" s="18" t="str">
        <f aca="false">IF(AND(ISNUMBER($B19),ISNUMBER($C19),ISNUMBER(AM$4)),IF(AND(AM$4&lt;=$C19,AM$4+6&gt;=$B19),2,""),"")</f>
        <v/>
      </c>
      <c r="AN19" s="18" t="str">
        <f aca="false">IF(AND(ISNUMBER($B19),ISNUMBER($C19),ISNUMBER(AN$4)),IF(AND(AN$4&lt;=$C19,AN$4+6&gt;=$B19),2,""),"")</f>
        <v/>
      </c>
      <c r="AO19" s="18" t="str">
        <f aca="false">IF(AND(ISNUMBER($B19),ISNUMBER($C19),ISNUMBER(AO$4)),IF(AND(AO$4&lt;=$C19,AO$4+6&gt;=$B19),2,""),"")</f>
        <v/>
      </c>
      <c r="AP19" s="18" t="str">
        <f aca="false">IF(AND(ISNUMBER($B19),ISNUMBER($C19),ISNUMBER(AP$4)),IF(AND(AP$4&lt;=$C19,AP$4+6&gt;=$B19),2,""),"")</f>
        <v/>
      </c>
      <c r="AQ19" s="18" t="str">
        <f aca="false">IF(AND(ISNUMBER($B19),ISNUMBER($C19),ISNUMBER(AQ$4)),IF(AND(AQ$4&lt;=$C19,AQ$4+6&gt;=$B19),2,""),"")</f>
        <v/>
      </c>
      <c r="AR19" s="18" t="str">
        <f aca="false">IF(AND(ISNUMBER($B19),ISNUMBER($C19),ISNUMBER(AR$4)),IF(AND(AR$4&lt;=$C19,AR$4+6&gt;=$B19),2,""),"")</f>
        <v/>
      </c>
      <c r="AS19" s="18" t="str">
        <f aca="false">IF(AND(ISNUMBER($B19),ISNUMBER($C19),ISNUMBER(AS$4)),IF(AND(AS$4&lt;=$C19,AS$4+6&gt;=$B19),2,""),"")</f>
        <v/>
      </c>
      <c r="AT19" s="18" t="str">
        <f aca="false">IF(AND(ISNUMBER($B19),ISNUMBER($C19),ISNUMBER(AT$4)),IF(AND(AT$4&lt;=$C19,AT$4+6&gt;=$B19),2,""),"")</f>
        <v/>
      </c>
      <c r="AU19" s="18" t="str">
        <f aca="false">IF(AND(ISNUMBER($B19),ISNUMBER($C19),ISNUMBER(AU$4)),IF(AND(AU$4&lt;=$C19,AU$4+6&gt;=$B19),2,""),"")</f>
        <v/>
      </c>
      <c r="AV19" s="18" t="str">
        <f aca="false">IF(AND(ISNUMBER($B19),ISNUMBER($C19),ISNUMBER(AV$4)),IF(AND(AV$4&lt;=$C19,AV$4+6&gt;=$B19),2,""),"")</f>
        <v/>
      </c>
      <c r="AW19" s="18" t="str">
        <f aca="false">IF(AND(ISNUMBER($B19),ISNUMBER($C19),ISNUMBER(AW$4)),IF(AND(AW$4&lt;=$C19,AW$4+6&gt;=$B19),2,""),"")</f>
        <v/>
      </c>
      <c r="AX19" s="18" t="str">
        <f aca="false">IF(AND(ISNUMBER($B19),ISNUMBER($C19),ISNUMBER(AX$4)),IF(AND(AX$4&lt;=$C19,AX$4+6&gt;=$B19),2,""),"")</f>
        <v/>
      </c>
      <c r="AY19" s="18" t="str">
        <f aca="false">IF(AND(ISNUMBER($B19),ISNUMBER($C19),ISNUMBER(AY$4)),IF(AND(AY$4&lt;=$C19,AY$4+6&gt;=$B19),2,""),"")</f>
        <v/>
      </c>
      <c r="AZ19" s="18" t="str">
        <f aca="false">IF(AND(ISNUMBER($B19),ISNUMBER($C19),ISNUMBER(AZ$4)),IF(AND(AZ$4&lt;=$C19,AZ$4+6&gt;=$B19),2,""),"")</f>
        <v/>
      </c>
      <c r="BA19" s="18" t="str">
        <f aca="false">IF(AND(ISNUMBER($B19),ISNUMBER($C19),ISNUMBER(BA$4)),IF(AND(BA$4&lt;=$C19,BA$4+6&gt;=$B19),2,""),"")</f>
        <v/>
      </c>
      <c r="BB19" s="18" t="str">
        <f aca="false">IF(AND(ISNUMBER($B19),ISNUMBER($C19),ISNUMBER(BB$4)),IF(AND(BB$4&lt;=$C19,BB$4+6&gt;=$B19),2,""),"")</f>
        <v/>
      </c>
      <c r="BC19" s="18" t="str">
        <f aca="false">IF(AND(ISNUMBER($B19),ISNUMBER($C19),ISNUMBER(BC$4)),IF(AND(BC$4&lt;=$C19,BC$4+6&gt;=$B19),2,""),"")</f>
        <v/>
      </c>
      <c r="BD19" s="18" t="str">
        <f aca="false">IF(AND(ISNUMBER($B19),ISNUMBER($C19),ISNUMBER(BD$4)),IF(AND(BD$4&lt;=$C19,BD$4+6&gt;=$B19),2,""),"")</f>
        <v/>
      </c>
      <c r="BE19" s="18" t="str">
        <f aca="false">IF(AND(ISNUMBER($B19),ISNUMBER($C19),ISNUMBER(BE$4)),IF(AND(BE$4&lt;=$C19,BE$4+6&gt;=$B19),2,""),"")</f>
        <v/>
      </c>
      <c r="BF19" s="18" t="str">
        <f aca="false">IF(AND(ISNUMBER($B19),ISNUMBER($C19),ISNUMBER(BF$4)),IF(AND(BF$4&lt;=$C19,BF$4+6&gt;=$B19),2,""),"")</f>
        <v/>
      </c>
      <c r="BG19" s="18" t="str">
        <f aca="false">IF(AND(ISNUMBER($B19),ISNUMBER($C19),ISNUMBER(BG$4)),IF(AND(BG$4&lt;=$C19,BG$4+6&gt;=$B19),2,""),"")</f>
        <v/>
      </c>
      <c r="BH19" s="18" t="str">
        <f aca="false">IF(AND(ISNUMBER($B19),ISNUMBER($C19),ISNUMBER(BH$4)),IF(AND(BH$4&lt;=$C19,BH$4+6&gt;=$B19),2,""),"")</f>
        <v/>
      </c>
      <c r="BI19" s="18" t="str">
        <f aca="false">IF(AND(ISNUMBER($B19),ISNUMBER($C19),ISNUMBER(BI$4)),IF(AND(BI$4&lt;=$C19,BI$4+6&gt;=$B19),2,""),"")</f>
        <v/>
      </c>
      <c r="BJ19" s="18" t="str">
        <f aca="false">IF(AND(ISNUMBER($B19),ISNUMBER($C19),ISNUMBER(BJ$4)),IF(AND(BJ$4&lt;=$C19,BJ$4+6&gt;=$B19),2,""),"")</f>
        <v/>
      </c>
      <c r="BK19" s="18" t="str">
        <f aca="false">IF(AND(ISNUMBER($B19),ISNUMBER($C19),ISNUMBER(BK$4)),IF(AND(BK$4&lt;=$C19,BK$4+6&gt;=$B19),2,""),"")</f>
        <v/>
      </c>
      <c r="BL19" s="18" t="str">
        <f aca="false">IF(AND(ISNUMBER($B19),ISNUMBER($C19),ISNUMBER(BL$4)),IF(AND(BL$4&lt;=$C19,BL$4+6&gt;=$B19),2,""),"")</f>
        <v/>
      </c>
      <c r="BM19" s="18" t="str">
        <f aca="false">IF(AND(ISNUMBER($B19),ISNUMBER($C19),ISNUMBER(BM$4)),IF(AND(BM$4&lt;=$C19,BM$4+6&gt;=$B19),2,""),"")</f>
        <v/>
      </c>
      <c r="BN19" s="18" t="str">
        <f aca="false">IF(AND(ISNUMBER($B19),ISNUMBER($C19),ISNUMBER(BN$4)),IF(AND(BN$4&lt;=$C19,BN$4+6&gt;=$B19),2,""),"")</f>
        <v/>
      </c>
      <c r="BO19" s="18" t="str">
        <f aca="false">IF(AND(ISNUMBER($B19),ISNUMBER($C19),ISNUMBER(BO$4)),IF(AND(BO$4&lt;=$C19,BO$4+6&gt;=$B19),2,""),"")</f>
        <v/>
      </c>
      <c r="BP19" s="18" t="str">
        <f aca="false">IF(AND(ISNUMBER($B19),ISNUMBER($C19),ISNUMBER(BP$4)),IF(AND(BP$4&lt;=$C19,BP$4+6&gt;=$B19),2,""),"")</f>
        <v/>
      </c>
      <c r="BQ19" s="18" t="str">
        <f aca="false">IF(AND(ISNUMBER($B19),ISNUMBER($C19),ISNUMBER(BQ$4)),IF(AND(BQ$4&lt;=$C19,BQ$4+6&gt;=$B19),2,""),"")</f>
        <v/>
      </c>
      <c r="BR19" s="18" t="str">
        <f aca="false">IF(AND(ISNUMBER($B19),ISNUMBER($C19),ISNUMBER(BR$4)),IF(AND(BR$4&lt;=$C19,BR$4+6&gt;=$B19),2,""),"")</f>
        <v/>
      </c>
      <c r="BS19" s="18" t="str">
        <f aca="false">IF(AND(ISNUMBER($B19),ISNUMBER($C19),ISNUMBER(BS$4)),IF(AND(BS$4&lt;=$C19,BS$4+6&gt;=$B19),2,""),"")</f>
        <v/>
      </c>
      <c r="BT19" s="18" t="str">
        <f aca="false">IF(AND(ISNUMBER($B19),ISNUMBER($C19),ISNUMBER(BT$4)),IF(AND(BT$4&lt;=$C19,BT$4+6&gt;=$B19),2,""),"")</f>
        <v/>
      </c>
      <c r="BU19" s="18" t="str">
        <f aca="false">IF(AND(ISNUMBER($B19),ISNUMBER($C19),ISNUMBER(BU$4)),IF(AND(BU$4&lt;=$C19,BU$4+6&gt;=$B19),2,""),"")</f>
        <v/>
      </c>
      <c r="BV19" s="18" t="str">
        <f aca="false">IF(AND(ISNUMBER($B19),ISNUMBER($C19),ISNUMBER(BV$4)),IF(AND(BV$4&lt;=$C19,BV$4+6&gt;=$B19),2,""),"")</f>
        <v/>
      </c>
      <c r="BW19" s="18" t="str">
        <f aca="false">IF(AND(ISNUMBER($B19),ISNUMBER($C19),ISNUMBER(BW$4)),IF(AND(BW$4&lt;=$C19,BW$4+6&gt;=$B19),2,""),"")</f>
        <v/>
      </c>
      <c r="BX19" s="18" t="str">
        <f aca="false">IF(AND(ISNUMBER($B19),ISNUMBER($C19),ISNUMBER(BX$4)),IF(AND(BX$4&lt;=$C19,BX$4+6&gt;=$B19),2,""),"")</f>
        <v/>
      </c>
      <c r="BY19" s="18" t="str">
        <f aca="false">IF(AND(ISNUMBER($B19),ISNUMBER($C19),ISNUMBER(BY$4)),IF(AND(BY$4&lt;=$C19,BY$4+6&gt;=$B19),2,""),"")</f>
        <v/>
      </c>
      <c r="BZ19" s="18" t="str">
        <f aca="false">IF(AND(ISNUMBER($B19),ISNUMBER($C19),ISNUMBER(BZ$4)),IF(AND(BZ$4&lt;=$C19,BZ$4+6&gt;=$B19),2,""),"")</f>
        <v/>
      </c>
      <c r="CA19" s="18" t="str">
        <f aca="false">IF(AND(ISNUMBER($B19),ISNUMBER($C19),ISNUMBER(CA$4)),IF(AND(CA$4&lt;=$C19,CA$4+6&gt;=$B19),2,""),"")</f>
        <v/>
      </c>
      <c r="CB19" s="18" t="str">
        <f aca="false">IF(AND(ISNUMBER($B19),ISNUMBER($C19),ISNUMBER(CB$4)),IF(AND(CB$4&lt;=$C19,CB$4+6&gt;=$B19),2,""),"")</f>
        <v/>
      </c>
      <c r="CC19" s="18" t="str">
        <f aca="false">IF(AND(ISNUMBER($B19),ISNUMBER($C19),ISNUMBER(CC$4)),IF(AND(CC$4&lt;=$C19,CC$4+6&gt;=$B19),2,""),"")</f>
        <v/>
      </c>
      <c r="CD19" s="18" t="str">
        <f aca="false">IF(AND(ISNUMBER($B19),ISNUMBER($C19),ISNUMBER(CD$4)),IF(AND(CD$4&lt;=$C19,CD$4+6&gt;=$B19),2,""),"")</f>
        <v/>
      </c>
      <c r="CE19" s="18" t="str">
        <f aca="false">IF(AND(ISNUMBER($B19),ISNUMBER($C19),ISNUMBER(CE$4)),IF(AND(CE$4&lt;=$C19,CE$4+6&gt;=$B19),2,""),"")</f>
        <v/>
      </c>
    </row>
    <row r="20" customFormat="false" ht="15" hidden="false" customHeight="false" outlineLevel="0" collapsed="false">
      <c r="A20" s="65" t="s">
        <v>699</v>
      </c>
      <c r="B20" s="67" t="str">
        <f aca="false">Jaloane!$G$26</f>
        <v/>
      </c>
      <c r="C20" s="67" t="str">
        <f aca="false">Jaloane!$G$26</f>
        <v/>
      </c>
      <c r="D20" s="18" t="str">
        <f aca="false">IF(AND(ISNUMBER($B20),ISNUMBER($C20),ISNUMBER(D$4)),IF(AND(D$4&lt;=$C20,D$4+6&gt;=$B20),2,""),"")</f>
        <v/>
      </c>
      <c r="E20" s="18" t="str">
        <f aca="false">IF(AND(ISNUMBER($B20),ISNUMBER($C20),ISNUMBER(E$4)),IF(AND(E$4&lt;=$C20,E$4+6&gt;=$B20),2,""),"")</f>
        <v/>
      </c>
      <c r="F20" s="18" t="str">
        <f aca="false">IF(AND(ISNUMBER($B20),ISNUMBER($C20),ISNUMBER(F$4)),IF(AND(F$4&lt;=$C20,F$4+6&gt;=$B20),2,""),"")</f>
        <v/>
      </c>
      <c r="G20" s="18" t="str">
        <f aca="false">IF(AND(ISNUMBER($B20),ISNUMBER($C20),ISNUMBER(G$4)),IF(AND(G$4&lt;=$C20,G$4+6&gt;=$B20),2,""),"")</f>
        <v/>
      </c>
      <c r="H20" s="18" t="str">
        <f aca="false">IF(AND(ISNUMBER($B20),ISNUMBER($C20),ISNUMBER(H$4)),IF(AND(H$4&lt;=$C20,H$4+6&gt;=$B20),2,""),"")</f>
        <v/>
      </c>
      <c r="I20" s="18" t="str">
        <f aca="false">IF(AND(ISNUMBER($B20),ISNUMBER($C20),ISNUMBER(I$4)),IF(AND(I$4&lt;=$C20,I$4+6&gt;=$B20),2,""),"")</f>
        <v/>
      </c>
      <c r="J20" s="18" t="str">
        <f aca="false">IF(AND(ISNUMBER($B20),ISNUMBER($C20),ISNUMBER(J$4)),IF(AND(J$4&lt;=$C20,J$4+6&gt;=$B20),2,""),"")</f>
        <v/>
      </c>
      <c r="K20" s="18" t="str">
        <f aca="false">IF(AND(ISNUMBER($B20),ISNUMBER($C20),ISNUMBER(K$4)),IF(AND(K$4&lt;=$C20,K$4+6&gt;=$B20),2,""),"")</f>
        <v/>
      </c>
      <c r="L20" s="18" t="str">
        <f aca="false">IF(AND(ISNUMBER($B20),ISNUMBER($C20),ISNUMBER(L$4)),IF(AND(L$4&lt;=$C20,L$4+6&gt;=$B20),2,""),"")</f>
        <v/>
      </c>
      <c r="M20" s="18" t="str">
        <f aca="false">IF(AND(ISNUMBER($B20),ISNUMBER($C20),ISNUMBER(M$4)),IF(AND(M$4&lt;=$C20,M$4+6&gt;=$B20),2,""),"")</f>
        <v/>
      </c>
      <c r="N20" s="18" t="str">
        <f aca="false">IF(AND(ISNUMBER($B20),ISNUMBER($C20),ISNUMBER(N$4)),IF(AND(N$4&lt;=$C20,N$4+6&gt;=$B20),2,""),"")</f>
        <v/>
      </c>
      <c r="O20" s="18" t="str">
        <f aca="false">IF(AND(ISNUMBER($B20),ISNUMBER($C20),ISNUMBER(O$4)),IF(AND(O$4&lt;=$C20,O$4+6&gt;=$B20),2,""),"")</f>
        <v/>
      </c>
      <c r="P20" s="18" t="str">
        <f aca="false">IF(AND(ISNUMBER($B20),ISNUMBER($C20),ISNUMBER(P$4)),IF(AND(P$4&lt;=$C20,P$4+6&gt;=$B20),2,""),"")</f>
        <v/>
      </c>
      <c r="Q20" s="18" t="str">
        <f aca="false">IF(AND(ISNUMBER($B20),ISNUMBER($C20),ISNUMBER(Q$4)),IF(AND(Q$4&lt;=$C20,Q$4+6&gt;=$B20),2,""),"")</f>
        <v/>
      </c>
      <c r="R20" s="18" t="str">
        <f aca="false">IF(AND(ISNUMBER($B20),ISNUMBER($C20),ISNUMBER(R$4)),IF(AND(R$4&lt;=$C20,R$4+6&gt;=$B20),2,""),"")</f>
        <v/>
      </c>
      <c r="S20" s="18" t="str">
        <f aca="false">IF(AND(ISNUMBER($B20),ISNUMBER($C20),ISNUMBER(S$4)),IF(AND(S$4&lt;=$C20,S$4+6&gt;=$B20),2,""),"")</f>
        <v/>
      </c>
      <c r="T20" s="18" t="str">
        <f aca="false">IF(AND(ISNUMBER($B20),ISNUMBER($C20),ISNUMBER(T$4)),IF(AND(T$4&lt;=$C20,T$4+6&gt;=$B20),2,""),"")</f>
        <v/>
      </c>
      <c r="U20" s="18" t="str">
        <f aca="false">IF(AND(ISNUMBER($B20),ISNUMBER($C20),ISNUMBER(U$4)),IF(AND(U$4&lt;=$C20,U$4+6&gt;=$B20),2,""),"")</f>
        <v/>
      </c>
      <c r="V20" s="18" t="str">
        <f aca="false">IF(AND(ISNUMBER($B20),ISNUMBER($C20),ISNUMBER(V$4)),IF(AND(V$4&lt;=$C20,V$4+6&gt;=$B20),2,""),"")</f>
        <v/>
      </c>
      <c r="W20" s="18" t="str">
        <f aca="false">IF(AND(ISNUMBER($B20),ISNUMBER($C20),ISNUMBER(W$4)),IF(AND(W$4&lt;=$C20,W$4+6&gt;=$B20),2,""),"")</f>
        <v/>
      </c>
      <c r="X20" s="18" t="str">
        <f aca="false">IF(AND(ISNUMBER($B20),ISNUMBER($C20),ISNUMBER(X$4)),IF(AND(X$4&lt;=$C20,X$4+6&gt;=$B20),2,""),"")</f>
        <v/>
      </c>
      <c r="Y20" s="18" t="str">
        <f aca="false">IF(AND(ISNUMBER($B20),ISNUMBER($C20),ISNUMBER(Y$4)),IF(AND(Y$4&lt;=$C20,Y$4+6&gt;=$B20),2,""),"")</f>
        <v/>
      </c>
      <c r="Z20" s="18" t="str">
        <f aca="false">IF(AND(ISNUMBER($B20),ISNUMBER($C20),ISNUMBER(Z$4)),IF(AND(Z$4&lt;=$C20,Z$4+6&gt;=$B20),2,""),"")</f>
        <v/>
      </c>
      <c r="AA20" s="18" t="str">
        <f aca="false">IF(AND(ISNUMBER($B20),ISNUMBER($C20),ISNUMBER(AA$4)),IF(AND(AA$4&lt;=$C20,AA$4+6&gt;=$B20),2,""),"")</f>
        <v/>
      </c>
      <c r="AB20" s="18" t="str">
        <f aca="false">IF(AND(ISNUMBER($B20),ISNUMBER($C20),ISNUMBER(AB$4)),IF(AND(AB$4&lt;=$C20,AB$4+6&gt;=$B20),2,""),"")</f>
        <v/>
      </c>
      <c r="AC20" s="18" t="str">
        <f aca="false">IF(AND(ISNUMBER($B20),ISNUMBER($C20),ISNUMBER(AC$4)),IF(AND(AC$4&lt;=$C20,AC$4+6&gt;=$B20),2,""),"")</f>
        <v/>
      </c>
      <c r="AD20" s="18" t="str">
        <f aca="false">IF(AND(ISNUMBER($B20),ISNUMBER($C20),ISNUMBER(AD$4)),IF(AND(AD$4&lt;=$C20,AD$4+6&gt;=$B20),2,""),"")</f>
        <v/>
      </c>
      <c r="AE20" s="18" t="str">
        <f aca="false">IF(AND(ISNUMBER($B20),ISNUMBER($C20),ISNUMBER(AE$4)),IF(AND(AE$4&lt;=$C20,AE$4+6&gt;=$B20),2,""),"")</f>
        <v/>
      </c>
      <c r="AF20" s="18" t="str">
        <f aca="false">IF(AND(ISNUMBER($B20),ISNUMBER($C20),ISNUMBER(AF$4)),IF(AND(AF$4&lt;=$C20,AF$4+6&gt;=$B20),2,""),"")</f>
        <v/>
      </c>
      <c r="AG20" s="18" t="str">
        <f aca="false">IF(AND(ISNUMBER($B20),ISNUMBER($C20),ISNUMBER(AG$4)),IF(AND(AG$4&lt;=$C20,AG$4+6&gt;=$B20),2,""),"")</f>
        <v/>
      </c>
      <c r="AH20" s="18" t="str">
        <f aca="false">IF(AND(ISNUMBER($B20),ISNUMBER($C20),ISNUMBER(AH$4)),IF(AND(AH$4&lt;=$C20,AH$4+6&gt;=$B20),2,""),"")</f>
        <v/>
      </c>
      <c r="AI20" s="18" t="str">
        <f aca="false">IF(AND(ISNUMBER($B20),ISNUMBER($C20),ISNUMBER(AI$4)),IF(AND(AI$4&lt;=$C20,AI$4+6&gt;=$B20),2,""),"")</f>
        <v/>
      </c>
      <c r="AJ20" s="18" t="str">
        <f aca="false">IF(AND(ISNUMBER($B20),ISNUMBER($C20),ISNUMBER(AJ$4)),IF(AND(AJ$4&lt;=$C20,AJ$4+6&gt;=$B20),2,""),"")</f>
        <v/>
      </c>
      <c r="AK20" s="18" t="str">
        <f aca="false">IF(AND(ISNUMBER($B20),ISNUMBER($C20),ISNUMBER(AK$4)),IF(AND(AK$4&lt;=$C20,AK$4+6&gt;=$B20),2,""),"")</f>
        <v/>
      </c>
      <c r="AL20" s="18" t="str">
        <f aca="false">IF(AND(ISNUMBER($B20),ISNUMBER($C20),ISNUMBER(AL$4)),IF(AND(AL$4&lt;=$C20,AL$4+6&gt;=$B20),2,""),"")</f>
        <v/>
      </c>
      <c r="AM20" s="18" t="str">
        <f aca="false">IF(AND(ISNUMBER($B20),ISNUMBER($C20),ISNUMBER(AM$4)),IF(AND(AM$4&lt;=$C20,AM$4+6&gt;=$B20),2,""),"")</f>
        <v/>
      </c>
      <c r="AN20" s="18" t="str">
        <f aca="false">IF(AND(ISNUMBER($B20),ISNUMBER($C20),ISNUMBER(AN$4)),IF(AND(AN$4&lt;=$C20,AN$4+6&gt;=$B20),2,""),"")</f>
        <v/>
      </c>
      <c r="AO20" s="18" t="str">
        <f aca="false">IF(AND(ISNUMBER($B20),ISNUMBER($C20),ISNUMBER(AO$4)),IF(AND(AO$4&lt;=$C20,AO$4+6&gt;=$B20),2,""),"")</f>
        <v/>
      </c>
      <c r="AP20" s="18" t="str">
        <f aca="false">IF(AND(ISNUMBER($B20),ISNUMBER($C20),ISNUMBER(AP$4)),IF(AND(AP$4&lt;=$C20,AP$4+6&gt;=$B20),2,""),"")</f>
        <v/>
      </c>
      <c r="AQ20" s="18" t="str">
        <f aca="false">IF(AND(ISNUMBER($B20),ISNUMBER($C20),ISNUMBER(AQ$4)),IF(AND(AQ$4&lt;=$C20,AQ$4+6&gt;=$B20),2,""),"")</f>
        <v/>
      </c>
      <c r="AR20" s="18" t="str">
        <f aca="false">IF(AND(ISNUMBER($B20),ISNUMBER($C20),ISNUMBER(AR$4)),IF(AND(AR$4&lt;=$C20,AR$4+6&gt;=$B20),2,""),"")</f>
        <v/>
      </c>
      <c r="AS20" s="18" t="str">
        <f aca="false">IF(AND(ISNUMBER($B20),ISNUMBER($C20),ISNUMBER(AS$4)),IF(AND(AS$4&lt;=$C20,AS$4+6&gt;=$B20),2,""),"")</f>
        <v/>
      </c>
      <c r="AT20" s="18" t="str">
        <f aca="false">IF(AND(ISNUMBER($B20),ISNUMBER($C20),ISNUMBER(AT$4)),IF(AND(AT$4&lt;=$C20,AT$4+6&gt;=$B20),2,""),"")</f>
        <v/>
      </c>
      <c r="AU20" s="18" t="str">
        <f aca="false">IF(AND(ISNUMBER($B20),ISNUMBER($C20),ISNUMBER(AU$4)),IF(AND(AU$4&lt;=$C20,AU$4+6&gt;=$B20),2,""),"")</f>
        <v/>
      </c>
      <c r="AV20" s="18" t="str">
        <f aca="false">IF(AND(ISNUMBER($B20),ISNUMBER($C20),ISNUMBER(AV$4)),IF(AND(AV$4&lt;=$C20,AV$4+6&gt;=$B20),2,""),"")</f>
        <v/>
      </c>
      <c r="AW20" s="18" t="str">
        <f aca="false">IF(AND(ISNUMBER($B20),ISNUMBER($C20),ISNUMBER(AW$4)),IF(AND(AW$4&lt;=$C20,AW$4+6&gt;=$B20),2,""),"")</f>
        <v/>
      </c>
      <c r="AX20" s="18" t="str">
        <f aca="false">IF(AND(ISNUMBER($B20),ISNUMBER($C20),ISNUMBER(AX$4)),IF(AND(AX$4&lt;=$C20,AX$4+6&gt;=$B20),2,""),"")</f>
        <v/>
      </c>
      <c r="AY20" s="18" t="str">
        <f aca="false">IF(AND(ISNUMBER($B20),ISNUMBER($C20),ISNUMBER(AY$4)),IF(AND(AY$4&lt;=$C20,AY$4+6&gt;=$B20),2,""),"")</f>
        <v/>
      </c>
      <c r="AZ20" s="18" t="str">
        <f aca="false">IF(AND(ISNUMBER($B20),ISNUMBER($C20),ISNUMBER(AZ$4)),IF(AND(AZ$4&lt;=$C20,AZ$4+6&gt;=$B20),2,""),"")</f>
        <v/>
      </c>
      <c r="BA20" s="18" t="str">
        <f aca="false">IF(AND(ISNUMBER($B20),ISNUMBER($C20),ISNUMBER(BA$4)),IF(AND(BA$4&lt;=$C20,BA$4+6&gt;=$B20),2,""),"")</f>
        <v/>
      </c>
      <c r="BB20" s="18" t="str">
        <f aca="false">IF(AND(ISNUMBER($B20),ISNUMBER($C20),ISNUMBER(BB$4)),IF(AND(BB$4&lt;=$C20,BB$4+6&gt;=$B20),2,""),"")</f>
        <v/>
      </c>
      <c r="BC20" s="18" t="str">
        <f aca="false">IF(AND(ISNUMBER($B20),ISNUMBER($C20),ISNUMBER(BC$4)),IF(AND(BC$4&lt;=$C20,BC$4+6&gt;=$B20),2,""),"")</f>
        <v/>
      </c>
      <c r="BD20" s="18" t="str">
        <f aca="false">IF(AND(ISNUMBER($B20),ISNUMBER($C20),ISNUMBER(BD$4)),IF(AND(BD$4&lt;=$C20,BD$4+6&gt;=$B20),2,""),"")</f>
        <v/>
      </c>
      <c r="BE20" s="18" t="str">
        <f aca="false">IF(AND(ISNUMBER($B20),ISNUMBER($C20),ISNUMBER(BE$4)),IF(AND(BE$4&lt;=$C20,BE$4+6&gt;=$B20),2,""),"")</f>
        <v/>
      </c>
      <c r="BF20" s="18" t="str">
        <f aca="false">IF(AND(ISNUMBER($B20),ISNUMBER($C20),ISNUMBER(BF$4)),IF(AND(BF$4&lt;=$C20,BF$4+6&gt;=$B20),2,""),"")</f>
        <v/>
      </c>
      <c r="BG20" s="18" t="str">
        <f aca="false">IF(AND(ISNUMBER($B20),ISNUMBER($C20),ISNUMBER(BG$4)),IF(AND(BG$4&lt;=$C20,BG$4+6&gt;=$B20),2,""),"")</f>
        <v/>
      </c>
      <c r="BH20" s="18" t="str">
        <f aca="false">IF(AND(ISNUMBER($B20),ISNUMBER($C20),ISNUMBER(BH$4)),IF(AND(BH$4&lt;=$C20,BH$4+6&gt;=$B20),2,""),"")</f>
        <v/>
      </c>
      <c r="BI20" s="18" t="str">
        <f aca="false">IF(AND(ISNUMBER($B20),ISNUMBER($C20),ISNUMBER(BI$4)),IF(AND(BI$4&lt;=$C20,BI$4+6&gt;=$B20),2,""),"")</f>
        <v/>
      </c>
      <c r="BJ20" s="18" t="str">
        <f aca="false">IF(AND(ISNUMBER($B20),ISNUMBER($C20),ISNUMBER(BJ$4)),IF(AND(BJ$4&lt;=$C20,BJ$4+6&gt;=$B20),2,""),"")</f>
        <v/>
      </c>
      <c r="BK20" s="18" t="str">
        <f aca="false">IF(AND(ISNUMBER($B20),ISNUMBER($C20),ISNUMBER(BK$4)),IF(AND(BK$4&lt;=$C20,BK$4+6&gt;=$B20),2,""),"")</f>
        <v/>
      </c>
      <c r="BL20" s="18" t="str">
        <f aca="false">IF(AND(ISNUMBER($B20),ISNUMBER($C20),ISNUMBER(BL$4)),IF(AND(BL$4&lt;=$C20,BL$4+6&gt;=$B20),2,""),"")</f>
        <v/>
      </c>
      <c r="BM20" s="18" t="str">
        <f aca="false">IF(AND(ISNUMBER($B20),ISNUMBER($C20),ISNUMBER(BM$4)),IF(AND(BM$4&lt;=$C20,BM$4+6&gt;=$B20),2,""),"")</f>
        <v/>
      </c>
      <c r="BN20" s="18" t="str">
        <f aca="false">IF(AND(ISNUMBER($B20),ISNUMBER($C20),ISNUMBER(BN$4)),IF(AND(BN$4&lt;=$C20,BN$4+6&gt;=$B20),2,""),"")</f>
        <v/>
      </c>
      <c r="BO20" s="18" t="str">
        <f aca="false">IF(AND(ISNUMBER($B20),ISNUMBER($C20),ISNUMBER(BO$4)),IF(AND(BO$4&lt;=$C20,BO$4+6&gt;=$B20),2,""),"")</f>
        <v/>
      </c>
      <c r="BP20" s="18" t="str">
        <f aca="false">IF(AND(ISNUMBER($B20),ISNUMBER($C20),ISNUMBER(BP$4)),IF(AND(BP$4&lt;=$C20,BP$4+6&gt;=$B20),2,""),"")</f>
        <v/>
      </c>
      <c r="BQ20" s="18" t="str">
        <f aca="false">IF(AND(ISNUMBER($B20),ISNUMBER($C20),ISNUMBER(BQ$4)),IF(AND(BQ$4&lt;=$C20,BQ$4+6&gt;=$B20),2,""),"")</f>
        <v/>
      </c>
      <c r="BR20" s="18" t="str">
        <f aca="false">IF(AND(ISNUMBER($B20),ISNUMBER($C20),ISNUMBER(BR$4)),IF(AND(BR$4&lt;=$C20,BR$4+6&gt;=$B20),2,""),"")</f>
        <v/>
      </c>
      <c r="BS20" s="18" t="str">
        <f aca="false">IF(AND(ISNUMBER($B20),ISNUMBER($C20),ISNUMBER(BS$4)),IF(AND(BS$4&lt;=$C20,BS$4+6&gt;=$B20),2,""),"")</f>
        <v/>
      </c>
      <c r="BT20" s="18" t="str">
        <f aca="false">IF(AND(ISNUMBER($B20),ISNUMBER($C20),ISNUMBER(BT$4)),IF(AND(BT$4&lt;=$C20,BT$4+6&gt;=$B20),2,""),"")</f>
        <v/>
      </c>
      <c r="BU20" s="18" t="str">
        <f aca="false">IF(AND(ISNUMBER($B20),ISNUMBER($C20),ISNUMBER(BU$4)),IF(AND(BU$4&lt;=$C20,BU$4+6&gt;=$B20),2,""),"")</f>
        <v/>
      </c>
      <c r="BV20" s="18" t="str">
        <f aca="false">IF(AND(ISNUMBER($B20),ISNUMBER($C20),ISNUMBER(BV$4)),IF(AND(BV$4&lt;=$C20,BV$4+6&gt;=$B20),2,""),"")</f>
        <v/>
      </c>
      <c r="BW20" s="18" t="str">
        <f aca="false">IF(AND(ISNUMBER($B20),ISNUMBER($C20),ISNUMBER(BW$4)),IF(AND(BW$4&lt;=$C20,BW$4+6&gt;=$B20),2,""),"")</f>
        <v/>
      </c>
      <c r="BX20" s="18" t="str">
        <f aca="false">IF(AND(ISNUMBER($B20),ISNUMBER($C20),ISNUMBER(BX$4)),IF(AND(BX$4&lt;=$C20,BX$4+6&gt;=$B20),2,""),"")</f>
        <v/>
      </c>
      <c r="BY20" s="18" t="str">
        <f aca="false">IF(AND(ISNUMBER($B20),ISNUMBER($C20),ISNUMBER(BY$4)),IF(AND(BY$4&lt;=$C20,BY$4+6&gt;=$B20),2,""),"")</f>
        <v/>
      </c>
      <c r="BZ20" s="18" t="str">
        <f aca="false">IF(AND(ISNUMBER($B20),ISNUMBER($C20),ISNUMBER(BZ$4)),IF(AND(BZ$4&lt;=$C20,BZ$4+6&gt;=$B20),2,""),"")</f>
        <v/>
      </c>
      <c r="CA20" s="18" t="str">
        <f aca="false">IF(AND(ISNUMBER($B20),ISNUMBER($C20),ISNUMBER(CA$4)),IF(AND(CA$4&lt;=$C20,CA$4+6&gt;=$B20),2,""),"")</f>
        <v/>
      </c>
      <c r="CB20" s="18" t="str">
        <f aca="false">IF(AND(ISNUMBER($B20),ISNUMBER($C20),ISNUMBER(CB$4)),IF(AND(CB$4&lt;=$C20,CB$4+6&gt;=$B20),2,""),"")</f>
        <v/>
      </c>
      <c r="CC20" s="18" t="str">
        <f aca="false">IF(AND(ISNUMBER($B20),ISNUMBER($C20),ISNUMBER(CC$4)),IF(AND(CC$4&lt;=$C20,CC$4+6&gt;=$B20),2,""),"")</f>
        <v/>
      </c>
      <c r="CD20" s="18" t="str">
        <f aca="false">IF(AND(ISNUMBER($B20),ISNUMBER($C20),ISNUMBER(CD$4)),IF(AND(CD$4&lt;=$C20,CD$4+6&gt;=$B20),2,""),"")</f>
        <v/>
      </c>
      <c r="CE20" s="18" t="str">
        <f aca="false">IF(AND(ISNUMBER($B20),ISNUMBER($C20),ISNUMBER(CE$4)),IF(AND(CE$4&lt;=$C20,CE$4+6&gt;=$B20),2,""),"")</f>
        <v/>
      </c>
    </row>
    <row r="21" customFormat="false" ht="15" hidden="false" customHeight="false" outlineLevel="0" collapsed="false">
      <c r="A21" s="65" t="s">
        <v>700</v>
      </c>
      <c r="B21" s="67" t="str">
        <f aca="false">Jaloane!$G$24</f>
        <v/>
      </c>
      <c r="C21" s="67" t="str">
        <f aca="false">Jaloane!$G$24</f>
        <v/>
      </c>
      <c r="D21" s="18" t="str">
        <f aca="false">IF(AND(ISNUMBER($B21),ISNUMBER($C21),ISNUMBER(D$4)),IF(AND(D$4&lt;=$C21,D$4+6&gt;=$B21),2,""),"")</f>
        <v/>
      </c>
      <c r="E21" s="18" t="str">
        <f aca="false">IF(AND(ISNUMBER($B21),ISNUMBER($C21),ISNUMBER(E$4)),IF(AND(E$4&lt;=$C21,E$4+6&gt;=$B21),2,""),"")</f>
        <v/>
      </c>
      <c r="F21" s="18" t="str">
        <f aca="false">IF(AND(ISNUMBER($B21),ISNUMBER($C21),ISNUMBER(F$4)),IF(AND(F$4&lt;=$C21,F$4+6&gt;=$B21),2,""),"")</f>
        <v/>
      </c>
      <c r="G21" s="18" t="str">
        <f aca="false">IF(AND(ISNUMBER($B21),ISNUMBER($C21),ISNUMBER(G$4)),IF(AND(G$4&lt;=$C21,G$4+6&gt;=$B21),2,""),"")</f>
        <v/>
      </c>
      <c r="H21" s="18" t="str">
        <f aca="false">IF(AND(ISNUMBER($B21),ISNUMBER($C21),ISNUMBER(H$4)),IF(AND(H$4&lt;=$C21,H$4+6&gt;=$B21),2,""),"")</f>
        <v/>
      </c>
      <c r="I21" s="18" t="str">
        <f aca="false">IF(AND(ISNUMBER($B21),ISNUMBER($C21),ISNUMBER(I$4)),IF(AND(I$4&lt;=$C21,I$4+6&gt;=$B21),2,""),"")</f>
        <v/>
      </c>
      <c r="J21" s="18" t="str">
        <f aca="false">IF(AND(ISNUMBER($B21),ISNUMBER($C21),ISNUMBER(J$4)),IF(AND(J$4&lt;=$C21,J$4+6&gt;=$B21),2,""),"")</f>
        <v/>
      </c>
      <c r="K21" s="18" t="str">
        <f aca="false">IF(AND(ISNUMBER($B21),ISNUMBER($C21),ISNUMBER(K$4)),IF(AND(K$4&lt;=$C21,K$4+6&gt;=$B21),2,""),"")</f>
        <v/>
      </c>
      <c r="L21" s="18" t="str">
        <f aca="false">IF(AND(ISNUMBER($B21),ISNUMBER($C21),ISNUMBER(L$4)),IF(AND(L$4&lt;=$C21,L$4+6&gt;=$B21),2,""),"")</f>
        <v/>
      </c>
      <c r="M21" s="18" t="str">
        <f aca="false">IF(AND(ISNUMBER($B21),ISNUMBER($C21),ISNUMBER(M$4)),IF(AND(M$4&lt;=$C21,M$4+6&gt;=$B21),2,""),"")</f>
        <v/>
      </c>
      <c r="N21" s="18" t="str">
        <f aca="false">IF(AND(ISNUMBER($B21),ISNUMBER($C21),ISNUMBER(N$4)),IF(AND(N$4&lt;=$C21,N$4+6&gt;=$B21),2,""),"")</f>
        <v/>
      </c>
      <c r="O21" s="18" t="str">
        <f aca="false">IF(AND(ISNUMBER($B21),ISNUMBER($C21),ISNUMBER(O$4)),IF(AND(O$4&lt;=$C21,O$4+6&gt;=$B21),2,""),"")</f>
        <v/>
      </c>
      <c r="P21" s="18" t="str">
        <f aca="false">IF(AND(ISNUMBER($B21),ISNUMBER($C21),ISNUMBER(P$4)),IF(AND(P$4&lt;=$C21,P$4+6&gt;=$B21),2,""),"")</f>
        <v/>
      </c>
      <c r="Q21" s="18" t="str">
        <f aca="false">IF(AND(ISNUMBER($B21),ISNUMBER($C21),ISNUMBER(Q$4)),IF(AND(Q$4&lt;=$C21,Q$4+6&gt;=$B21),2,""),"")</f>
        <v/>
      </c>
      <c r="R21" s="18" t="str">
        <f aca="false">IF(AND(ISNUMBER($B21),ISNUMBER($C21),ISNUMBER(R$4)),IF(AND(R$4&lt;=$C21,R$4+6&gt;=$B21),2,""),"")</f>
        <v/>
      </c>
      <c r="S21" s="18" t="str">
        <f aca="false">IF(AND(ISNUMBER($B21),ISNUMBER($C21),ISNUMBER(S$4)),IF(AND(S$4&lt;=$C21,S$4+6&gt;=$B21),2,""),"")</f>
        <v/>
      </c>
      <c r="T21" s="18" t="str">
        <f aca="false">IF(AND(ISNUMBER($B21),ISNUMBER($C21),ISNUMBER(T$4)),IF(AND(T$4&lt;=$C21,T$4+6&gt;=$B21),2,""),"")</f>
        <v/>
      </c>
      <c r="U21" s="18" t="str">
        <f aca="false">IF(AND(ISNUMBER($B21),ISNUMBER($C21),ISNUMBER(U$4)),IF(AND(U$4&lt;=$C21,U$4+6&gt;=$B21),2,""),"")</f>
        <v/>
      </c>
      <c r="V21" s="18" t="str">
        <f aca="false">IF(AND(ISNUMBER($B21),ISNUMBER($C21),ISNUMBER(V$4)),IF(AND(V$4&lt;=$C21,V$4+6&gt;=$B21),2,""),"")</f>
        <v/>
      </c>
      <c r="W21" s="18" t="str">
        <f aca="false">IF(AND(ISNUMBER($B21),ISNUMBER($C21),ISNUMBER(W$4)),IF(AND(W$4&lt;=$C21,W$4+6&gt;=$B21),2,""),"")</f>
        <v/>
      </c>
      <c r="X21" s="18" t="str">
        <f aca="false">IF(AND(ISNUMBER($B21),ISNUMBER($C21),ISNUMBER(X$4)),IF(AND(X$4&lt;=$C21,X$4+6&gt;=$B21),2,""),"")</f>
        <v/>
      </c>
      <c r="Y21" s="18" t="str">
        <f aca="false">IF(AND(ISNUMBER($B21),ISNUMBER($C21),ISNUMBER(Y$4)),IF(AND(Y$4&lt;=$C21,Y$4+6&gt;=$B21),2,""),"")</f>
        <v/>
      </c>
      <c r="Z21" s="18" t="str">
        <f aca="false">IF(AND(ISNUMBER($B21),ISNUMBER($C21),ISNUMBER(Z$4)),IF(AND(Z$4&lt;=$C21,Z$4+6&gt;=$B21),2,""),"")</f>
        <v/>
      </c>
      <c r="AA21" s="18" t="str">
        <f aca="false">IF(AND(ISNUMBER($B21),ISNUMBER($C21),ISNUMBER(AA$4)),IF(AND(AA$4&lt;=$C21,AA$4+6&gt;=$B21),2,""),"")</f>
        <v/>
      </c>
      <c r="AB21" s="18" t="str">
        <f aca="false">IF(AND(ISNUMBER($B21),ISNUMBER($C21),ISNUMBER(AB$4)),IF(AND(AB$4&lt;=$C21,AB$4+6&gt;=$B21),2,""),"")</f>
        <v/>
      </c>
      <c r="AC21" s="18" t="str">
        <f aca="false">IF(AND(ISNUMBER($B21),ISNUMBER($C21),ISNUMBER(AC$4)),IF(AND(AC$4&lt;=$C21,AC$4+6&gt;=$B21),2,""),"")</f>
        <v/>
      </c>
      <c r="AD21" s="18" t="str">
        <f aca="false">IF(AND(ISNUMBER($B21),ISNUMBER($C21),ISNUMBER(AD$4)),IF(AND(AD$4&lt;=$C21,AD$4+6&gt;=$B21),2,""),"")</f>
        <v/>
      </c>
      <c r="AE21" s="18" t="str">
        <f aca="false">IF(AND(ISNUMBER($B21),ISNUMBER($C21),ISNUMBER(AE$4)),IF(AND(AE$4&lt;=$C21,AE$4+6&gt;=$B21),2,""),"")</f>
        <v/>
      </c>
      <c r="AF21" s="18" t="str">
        <f aca="false">IF(AND(ISNUMBER($B21),ISNUMBER($C21),ISNUMBER(AF$4)),IF(AND(AF$4&lt;=$C21,AF$4+6&gt;=$B21),2,""),"")</f>
        <v/>
      </c>
      <c r="AG21" s="18" t="str">
        <f aca="false">IF(AND(ISNUMBER($B21),ISNUMBER($C21),ISNUMBER(AG$4)),IF(AND(AG$4&lt;=$C21,AG$4+6&gt;=$B21),2,""),"")</f>
        <v/>
      </c>
      <c r="AH21" s="18" t="str">
        <f aca="false">IF(AND(ISNUMBER($B21),ISNUMBER($C21),ISNUMBER(AH$4)),IF(AND(AH$4&lt;=$C21,AH$4+6&gt;=$B21),2,""),"")</f>
        <v/>
      </c>
      <c r="AI21" s="18" t="str">
        <f aca="false">IF(AND(ISNUMBER($B21),ISNUMBER($C21),ISNUMBER(AI$4)),IF(AND(AI$4&lt;=$C21,AI$4+6&gt;=$B21),2,""),"")</f>
        <v/>
      </c>
      <c r="AJ21" s="18" t="str">
        <f aca="false">IF(AND(ISNUMBER($B21),ISNUMBER($C21),ISNUMBER(AJ$4)),IF(AND(AJ$4&lt;=$C21,AJ$4+6&gt;=$B21),2,""),"")</f>
        <v/>
      </c>
      <c r="AK21" s="18" t="str">
        <f aca="false">IF(AND(ISNUMBER($B21),ISNUMBER($C21),ISNUMBER(AK$4)),IF(AND(AK$4&lt;=$C21,AK$4+6&gt;=$B21),2,""),"")</f>
        <v/>
      </c>
      <c r="AL21" s="18" t="str">
        <f aca="false">IF(AND(ISNUMBER($B21),ISNUMBER($C21),ISNUMBER(AL$4)),IF(AND(AL$4&lt;=$C21,AL$4+6&gt;=$B21),2,""),"")</f>
        <v/>
      </c>
      <c r="AM21" s="18" t="str">
        <f aca="false">IF(AND(ISNUMBER($B21),ISNUMBER($C21),ISNUMBER(AM$4)),IF(AND(AM$4&lt;=$C21,AM$4+6&gt;=$B21),2,""),"")</f>
        <v/>
      </c>
      <c r="AN21" s="18" t="str">
        <f aca="false">IF(AND(ISNUMBER($B21),ISNUMBER($C21),ISNUMBER(AN$4)),IF(AND(AN$4&lt;=$C21,AN$4+6&gt;=$B21),2,""),"")</f>
        <v/>
      </c>
      <c r="AO21" s="18" t="str">
        <f aca="false">IF(AND(ISNUMBER($B21),ISNUMBER($C21),ISNUMBER(AO$4)),IF(AND(AO$4&lt;=$C21,AO$4+6&gt;=$B21),2,""),"")</f>
        <v/>
      </c>
      <c r="AP21" s="18" t="str">
        <f aca="false">IF(AND(ISNUMBER($B21),ISNUMBER($C21),ISNUMBER(AP$4)),IF(AND(AP$4&lt;=$C21,AP$4+6&gt;=$B21),2,""),"")</f>
        <v/>
      </c>
      <c r="AQ21" s="18" t="str">
        <f aca="false">IF(AND(ISNUMBER($B21),ISNUMBER($C21),ISNUMBER(AQ$4)),IF(AND(AQ$4&lt;=$C21,AQ$4+6&gt;=$B21),2,""),"")</f>
        <v/>
      </c>
      <c r="AR21" s="18" t="str">
        <f aca="false">IF(AND(ISNUMBER($B21),ISNUMBER($C21),ISNUMBER(AR$4)),IF(AND(AR$4&lt;=$C21,AR$4+6&gt;=$B21),2,""),"")</f>
        <v/>
      </c>
      <c r="AS21" s="18" t="str">
        <f aca="false">IF(AND(ISNUMBER($B21),ISNUMBER($C21),ISNUMBER(AS$4)),IF(AND(AS$4&lt;=$C21,AS$4+6&gt;=$B21),2,""),"")</f>
        <v/>
      </c>
      <c r="AT21" s="18" t="str">
        <f aca="false">IF(AND(ISNUMBER($B21),ISNUMBER($C21),ISNUMBER(AT$4)),IF(AND(AT$4&lt;=$C21,AT$4+6&gt;=$B21),2,""),"")</f>
        <v/>
      </c>
      <c r="AU21" s="18" t="str">
        <f aca="false">IF(AND(ISNUMBER($B21),ISNUMBER($C21),ISNUMBER(AU$4)),IF(AND(AU$4&lt;=$C21,AU$4+6&gt;=$B21),2,""),"")</f>
        <v/>
      </c>
      <c r="AV21" s="18" t="str">
        <f aca="false">IF(AND(ISNUMBER($B21),ISNUMBER($C21),ISNUMBER(AV$4)),IF(AND(AV$4&lt;=$C21,AV$4+6&gt;=$B21),2,""),"")</f>
        <v/>
      </c>
      <c r="AW21" s="18" t="str">
        <f aca="false">IF(AND(ISNUMBER($B21),ISNUMBER($C21),ISNUMBER(AW$4)),IF(AND(AW$4&lt;=$C21,AW$4+6&gt;=$B21),2,""),"")</f>
        <v/>
      </c>
      <c r="AX21" s="18" t="str">
        <f aca="false">IF(AND(ISNUMBER($B21),ISNUMBER($C21),ISNUMBER(AX$4)),IF(AND(AX$4&lt;=$C21,AX$4+6&gt;=$B21),2,""),"")</f>
        <v/>
      </c>
      <c r="AY21" s="18" t="str">
        <f aca="false">IF(AND(ISNUMBER($B21),ISNUMBER($C21),ISNUMBER(AY$4)),IF(AND(AY$4&lt;=$C21,AY$4+6&gt;=$B21),2,""),"")</f>
        <v/>
      </c>
      <c r="AZ21" s="18" t="str">
        <f aca="false">IF(AND(ISNUMBER($B21),ISNUMBER($C21),ISNUMBER(AZ$4)),IF(AND(AZ$4&lt;=$C21,AZ$4+6&gt;=$B21),2,""),"")</f>
        <v/>
      </c>
      <c r="BA21" s="18" t="str">
        <f aca="false">IF(AND(ISNUMBER($B21),ISNUMBER($C21),ISNUMBER(BA$4)),IF(AND(BA$4&lt;=$C21,BA$4+6&gt;=$B21),2,""),"")</f>
        <v/>
      </c>
      <c r="BB21" s="18" t="str">
        <f aca="false">IF(AND(ISNUMBER($B21),ISNUMBER($C21),ISNUMBER(BB$4)),IF(AND(BB$4&lt;=$C21,BB$4+6&gt;=$B21),2,""),"")</f>
        <v/>
      </c>
      <c r="BC21" s="18" t="str">
        <f aca="false">IF(AND(ISNUMBER($B21),ISNUMBER($C21),ISNUMBER(BC$4)),IF(AND(BC$4&lt;=$C21,BC$4+6&gt;=$B21),2,""),"")</f>
        <v/>
      </c>
      <c r="BD21" s="18" t="str">
        <f aca="false">IF(AND(ISNUMBER($B21),ISNUMBER($C21),ISNUMBER(BD$4)),IF(AND(BD$4&lt;=$C21,BD$4+6&gt;=$B21),2,""),"")</f>
        <v/>
      </c>
      <c r="BE21" s="18" t="str">
        <f aca="false">IF(AND(ISNUMBER($B21),ISNUMBER($C21),ISNUMBER(BE$4)),IF(AND(BE$4&lt;=$C21,BE$4+6&gt;=$B21),2,""),"")</f>
        <v/>
      </c>
      <c r="BF21" s="18" t="str">
        <f aca="false">IF(AND(ISNUMBER($B21),ISNUMBER($C21),ISNUMBER(BF$4)),IF(AND(BF$4&lt;=$C21,BF$4+6&gt;=$B21),2,""),"")</f>
        <v/>
      </c>
      <c r="BG21" s="18" t="str">
        <f aca="false">IF(AND(ISNUMBER($B21),ISNUMBER($C21),ISNUMBER(BG$4)),IF(AND(BG$4&lt;=$C21,BG$4+6&gt;=$B21),2,""),"")</f>
        <v/>
      </c>
      <c r="BH21" s="18" t="str">
        <f aca="false">IF(AND(ISNUMBER($B21),ISNUMBER($C21),ISNUMBER(BH$4)),IF(AND(BH$4&lt;=$C21,BH$4+6&gt;=$B21),2,""),"")</f>
        <v/>
      </c>
      <c r="BI21" s="18" t="str">
        <f aca="false">IF(AND(ISNUMBER($B21),ISNUMBER($C21),ISNUMBER(BI$4)),IF(AND(BI$4&lt;=$C21,BI$4+6&gt;=$B21),2,""),"")</f>
        <v/>
      </c>
      <c r="BJ21" s="18" t="str">
        <f aca="false">IF(AND(ISNUMBER($B21),ISNUMBER($C21),ISNUMBER(BJ$4)),IF(AND(BJ$4&lt;=$C21,BJ$4+6&gt;=$B21),2,""),"")</f>
        <v/>
      </c>
      <c r="BK21" s="18" t="str">
        <f aca="false">IF(AND(ISNUMBER($B21),ISNUMBER($C21),ISNUMBER(BK$4)),IF(AND(BK$4&lt;=$C21,BK$4+6&gt;=$B21),2,""),"")</f>
        <v/>
      </c>
      <c r="BL21" s="18" t="str">
        <f aca="false">IF(AND(ISNUMBER($B21),ISNUMBER($C21),ISNUMBER(BL$4)),IF(AND(BL$4&lt;=$C21,BL$4+6&gt;=$B21),2,""),"")</f>
        <v/>
      </c>
      <c r="BM21" s="18" t="str">
        <f aca="false">IF(AND(ISNUMBER($B21),ISNUMBER($C21),ISNUMBER(BM$4)),IF(AND(BM$4&lt;=$C21,BM$4+6&gt;=$B21),2,""),"")</f>
        <v/>
      </c>
      <c r="BN21" s="18" t="str">
        <f aca="false">IF(AND(ISNUMBER($B21),ISNUMBER($C21),ISNUMBER(BN$4)),IF(AND(BN$4&lt;=$C21,BN$4+6&gt;=$B21),2,""),"")</f>
        <v/>
      </c>
      <c r="BO21" s="18" t="str">
        <f aca="false">IF(AND(ISNUMBER($B21),ISNUMBER($C21),ISNUMBER(BO$4)),IF(AND(BO$4&lt;=$C21,BO$4+6&gt;=$B21),2,""),"")</f>
        <v/>
      </c>
      <c r="BP21" s="18" t="str">
        <f aca="false">IF(AND(ISNUMBER($B21),ISNUMBER($C21),ISNUMBER(BP$4)),IF(AND(BP$4&lt;=$C21,BP$4+6&gt;=$B21),2,""),"")</f>
        <v/>
      </c>
      <c r="BQ21" s="18" t="str">
        <f aca="false">IF(AND(ISNUMBER($B21),ISNUMBER($C21),ISNUMBER(BQ$4)),IF(AND(BQ$4&lt;=$C21,BQ$4+6&gt;=$B21),2,""),"")</f>
        <v/>
      </c>
      <c r="BR21" s="18" t="str">
        <f aca="false">IF(AND(ISNUMBER($B21),ISNUMBER($C21),ISNUMBER(BR$4)),IF(AND(BR$4&lt;=$C21,BR$4+6&gt;=$B21),2,""),"")</f>
        <v/>
      </c>
      <c r="BS21" s="18" t="str">
        <f aca="false">IF(AND(ISNUMBER($B21),ISNUMBER($C21),ISNUMBER(BS$4)),IF(AND(BS$4&lt;=$C21,BS$4+6&gt;=$B21),2,""),"")</f>
        <v/>
      </c>
      <c r="BT21" s="18" t="str">
        <f aca="false">IF(AND(ISNUMBER($B21),ISNUMBER($C21),ISNUMBER(BT$4)),IF(AND(BT$4&lt;=$C21,BT$4+6&gt;=$B21),2,""),"")</f>
        <v/>
      </c>
      <c r="BU21" s="18" t="str">
        <f aca="false">IF(AND(ISNUMBER($B21),ISNUMBER($C21),ISNUMBER(BU$4)),IF(AND(BU$4&lt;=$C21,BU$4+6&gt;=$B21),2,""),"")</f>
        <v/>
      </c>
      <c r="BV21" s="18" t="str">
        <f aca="false">IF(AND(ISNUMBER($B21),ISNUMBER($C21),ISNUMBER(BV$4)),IF(AND(BV$4&lt;=$C21,BV$4+6&gt;=$B21),2,""),"")</f>
        <v/>
      </c>
      <c r="BW21" s="18" t="str">
        <f aca="false">IF(AND(ISNUMBER($B21),ISNUMBER($C21),ISNUMBER(BW$4)),IF(AND(BW$4&lt;=$C21,BW$4+6&gt;=$B21),2,""),"")</f>
        <v/>
      </c>
      <c r="BX21" s="18" t="str">
        <f aca="false">IF(AND(ISNUMBER($B21),ISNUMBER($C21),ISNUMBER(BX$4)),IF(AND(BX$4&lt;=$C21,BX$4+6&gt;=$B21),2,""),"")</f>
        <v/>
      </c>
      <c r="BY21" s="18" t="str">
        <f aca="false">IF(AND(ISNUMBER($B21),ISNUMBER($C21),ISNUMBER(BY$4)),IF(AND(BY$4&lt;=$C21,BY$4+6&gt;=$B21),2,""),"")</f>
        <v/>
      </c>
      <c r="BZ21" s="18" t="str">
        <f aca="false">IF(AND(ISNUMBER($B21),ISNUMBER($C21),ISNUMBER(BZ$4)),IF(AND(BZ$4&lt;=$C21,BZ$4+6&gt;=$B21),2,""),"")</f>
        <v/>
      </c>
      <c r="CA21" s="18" t="str">
        <f aca="false">IF(AND(ISNUMBER($B21),ISNUMBER($C21),ISNUMBER(CA$4)),IF(AND(CA$4&lt;=$C21,CA$4+6&gt;=$B21),2,""),"")</f>
        <v/>
      </c>
      <c r="CB21" s="18" t="str">
        <f aca="false">IF(AND(ISNUMBER($B21),ISNUMBER($C21),ISNUMBER(CB$4)),IF(AND(CB$4&lt;=$C21,CB$4+6&gt;=$B21),2,""),"")</f>
        <v/>
      </c>
      <c r="CC21" s="18" t="str">
        <f aca="false">IF(AND(ISNUMBER($B21),ISNUMBER($C21),ISNUMBER(CC$4)),IF(AND(CC$4&lt;=$C21,CC$4+6&gt;=$B21),2,""),"")</f>
        <v/>
      </c>
      <c r="CD21" s="18" t="str">
        <f aca="false">IF(AND(ISNUMBER($B21),ISNUMBER($C21),ISNUMBER(CD$4)),IF(AND(CD$4&lt;=$C21,CD$4+6&gt;=$B21),2,""),"")</f>
        <v/>
      </c>
      <c r="CE21" s="18" t="str">
        <f aca="false">IF(AND(ISNUMBER($B21),ISNUMBER($C21),ISNUMBER(CE$4)),IF(AND(CE$4&lt;=$C21,CE$4+6&gt;=$B21),2,""),"")</f>
        <v/>
      </c>
    </row>
    <row r="22" customFormat="false" ht="15" hidden="false" customHeight="false" outlineLevel="0" collapsed="false">
      <c r="A22" s="65" t="s">
        <v>701</v>
      </c>
      <c r="B22" s="67" t="str">
        <f aca="false">Jaloane!$G$27</f>
        <v/>
      </c>
      <c r="C22" s="67" t="str">
        <f aca="false">Jaloane!$G$27</f>
        <v/>
      </c>
      <c r="D22" s="18" t="str">
        <f aca="false">IF(AND(ISNUMBER($B22),ISNUMBER($C22),ISNUMBER(D$4)),IF(AND(D$4&lt;=$C22,D$4+6&gt;=$B22),2,""),"")</f>
        <v/>
      </c>
      <c r="E22" s="18" t="str">
        <f aca="false">IF(AND(ISNUMBER($B22),ISNUMBER($C22),ISNUMBER(E$4)),IF(AND(E$4&lt;=$C22,E$4+6&gt;=$B22),2,""),"")</f>
        <v/>
      </c>
      <c r="F22" s="18" t="str">
        <f aca="false">IF(AND(ISNUMBER($B22),ISNUMBER($C22),ISNUMBER(F$4)),IF(AND(F$4&lt;=$C22,F$4+6&gt;=$B22),2,""),"")</f>
        <v/>
      </c>
      <c r="G22" s="18" t="str">
        <f aca="false">IF(AND(ISNUMBER($B22),ISNUMBER($C22),ISNUMBER(G$4)),IF(AND(G$4&lt;=$C22,G$4+6&gt;=$B22),2,""),"")</f>
        <v/>
      </c>
      <c r="H22" s="18" t="str">
        <f aca="false">IF(AND(ISNUMBER($B22),ISNUMBER($C22),ISNUMBER(H$4)),IF(AND(H$4&lt;=$C22,H$4+6&gt;=$B22),2,""),"")</f>
        <v/>
      </c>
      <c r="I22" s="18" t="str">
        <f aca="false">IF(AND(ISNUMBER($B22),ISNUMBER($C22),ISNUMBER(I$4)),IF(AND(I$4&lt;=$C22,I$4+6&gt;=$B22),2,""),"")</f>
        <v/>
      </c>
      <c r="J22" s="18" t="str">
        <f aca="false">IF(AND(ISNUMBER($B22),ISNUMBER($C22),ISNUMBER(J$4)),IF(AND(J$4&lt;=$C22,J$4+6&gt;=$B22),2,""),"")</f>
        <v/>
      </c>
      <c r="K22" s="18" t="str">
        <f aca="false">IF(AND(ISNUMBER($B22),ISNUMBER($C22),ISNUMBER(K$4)),IF(AND(K$4&lt;=$C22,K$4+6&gt;=$B22),2,""),"")</f>
        <v/>
      </c>
      <c r="L22" s="18" t="str">
        <f aca="false">IF(AND(ISNUMBER($B22),ISNUMBER($C22),ISNUMBER(L$4)),IF(AND(L$4&lt;=$C22,L$4+6&gt;=$B22),2,""),"")</f>
        <v/>
      </c>
      <c r="M22" s="18" t="str">
        <f aca="false">IF(AND(ISNUMBER($B22),ISNUMBER($C22),ISNUMBER(M$4)),IF(AND(M$4&lt;=$C22,M$4+6&gt;=$B22),2,""),"")</f>
        <v/>
      </c>
      <c r="N22" s="18" t="str">
        <f aca="false">IF(AND(ISNUMBER($B22),ISNUMBER($C22),ISNUMBER(N$4)),IF(AND(N$4&lt;=$C22,N$4+6&gt;=$B22),2,""),"")</f>
        <v/>
      </c>
      <c r="O22" s="18" t="str">
        <f aca="false">IF(AND(ISNUMBER($B22),ISNUMBER($C22),ISNUMBER(O$4)),IF(AND(O$4&lt;=$C22,O$4+6&gt;=$B22),2,""),"")</f>
        <v/>
      </c>
      <c r="P22" s="18" t="str">
        <f aca="false">IF(AND(ISNUMBER($B22),ISNUMBER($C22),ISNUMBER(P$4)),IF(AND(P$4&lt;=$C22,P$4+6&gt;=$B22),2,""),"")</f>
        <v/>
      </c>
      <c r="Q22" s="18" t="str">
        <f aca="false">IF(AND(ISNUMBER($B22),ISNUMBER($C22),ISNUMBER(Q$4)),IF(AND(Q$4&lt;=$C22,Q$4+6&gt;=$B22),2,""),"")</f>
        <v/>
      </c>
      <c r="R22" s="18" t="str">
        <f aca="false">IF(AND(ISNUMBER($B22),ISNUMBER($C22),ISNUMBER(R$4)),IF(AND(R$4&lt;=$C22,R$4+6&gt;=$B22),2,""),"")</f>
        <v/>
      </c>
      <c r="S22" s="18" t="str">
        <f aca="false">IF(AND(ISNUMBER($B22),ISNUMBER($C22),ISNUMBER(S$4)),IF(AND(S$4&lt;=$C22,S$4+6&gt;=$B22),2,""),"")</f>
        <v/>
      </c>
      <c r="T22" s="18" t="str">
        <f aca="false">IF(AND(ISNUMBER($B22),ISNUMBER($C22),ISNUMBER(T$4)),IF(AND(T$4&lt;=$C22,T$4+6&gt;=$B22),2,""),"")</f>
        <v/>
      </c>
      <c r="U22" s="18" t="str">
        <f aca="false">IF(AND(ISNUMBER($B22),ISNUMBER($C22),ISNUMBER(U$4)),IF(AND(U$4&lt;=$C22,U$4+6&gt;=$B22),2,""),"")</f>
        <v/>
      </c>
      <c r="V22" s="18" t="str">
        <f aca="false">IF(AND(ISNUMBER($B22),ISNUMBER($C22),ISNUMBER(V$4)),IF(AND(V$4&lt;=$C22,V$4+6&gt;=$B22),2,""),"")</f>
        <v/>
      </c>
      <c r="W22" s="18" t="str">
        <f aca="false">IF(AND(ISNUMBER($B22),ISNUMBER($C22),ISNUMBER(W$4)),IF(AND(W$4&lt;=$C22,W$4+6&gt;=$B22),2,""),"")</f>
        <v/>
      </c>
      <c r="X22" s="18" t="str">
        <f aca="false">IF(AND(ISNUMBER($B22),ISNUMBER($C22),ISNUMBER(X$4)),IF(AND(X$4&lt;=$C22,X$4+6&gt;=$B22),2,""),"")</f>
        <v/>
      </c>
      <c r="Y22" s="18" t="str">
        <f aca="false">IF(AND(ISNUMBER($B22),ISNUMBER($C22),ISNUMBER(Y$4)),IF(AND(Y$4&lt;=$C22,Y$4+6&gt;=$B22),2,""),"")</f>
        <v/>
      </c>
      <c r="Z22" s="18" t="str">
        <f aca="false">IF(AND(ISNUMBER($B22),ISNUMBER($C22),ISNUMBER(Z$4)),IF(AND(Z$4&lt;=$C22,Z$4+6&gt;=$B22),2,""),"")</f>
        <v/>
      </c>
      <c r="AA22" s="18" t="str">
        <f aca="false">IF(AND(ISNUMBER($B22),ISNUMBER($C22),ISNUMBER(AA$4)),IF(AND(AA$4&lt;=$C22,AA$4+6&gt;=$B22),2,""),"")</f>
        <v/>
      </c>
      <c r="AB22" s="18" t="str">
        <f aca="false">IF(AND(ISNUMBER($B22),ISNUMBER($C22),ISNUMBER(AB$4)),IF(AND(AB$4&lt;=$C22,AB$4+6&gt;=$B22),2,""),"")</f>
        <v/>
      </c>
      <c r="AC22" s="18" t="str">
        <f aca="false">IF(AND(ISNUMBER($B22),ISNUMBER($C22),ISNUMBER(AC$4)),IF(AND(AC$4&lt;=$C22,AC$4+6&gt;=$B22),2,""),"")</f>
        <v/>
      </c>
      <c r="AD22" s="18" t="str">
        <f aca="false">IF(AND(ISNUMBER($B22),ISNUMBER($C22),ISNUMBER(AD$4)),IF(AND(AD$4&lt;=$C22,AD$4+6&gt;=$B22),2,""),"")</f>
        <v/>
      </c>
      <c r="AE22" s="18" t="str">
        <f aca="false">IF(AND(ISNUMBER($B22),ISNUMBER($C22),ISNUMBER(AE$4)),IF(AND(AE$4&lt;=$C22,AE$4+6&gt;=$B22),2,""),"")</f>
        <v/>
      </c>
      <c r="AF22" s="18" t="str">
        <f aca="false">IF(AND(ISNUMBER($B22),ISNUMBER($C22),ISNUMBER(AF$4)),IF(AND(AF$4&lt;=$C22,AF$4+6&gt;=$B22),2,""),"")</f>
        <v/>
      </c>
      <c r="AG22" s="18" t="str">
        <f aca="false">IF(AND(ISNUMBER($B22),ISNUMBER($C22),ISNUMBER(AG$4)),IF(AND(AG$4&lt;=$C22,AG$4+6&gt;=$B22),2,""),"")</f>
        <v/>
      </c>
      <c r="AH22" s="18" t="str">
        <f aca="false">IF(AND(ISNUMBER($B22),ISNUMBER($C22),ISNUMBER(AH$4)),IF(AND(AH$4&lt;=$C22,AH$4+6&gt;=$B22),2,""),"")</f>
        <v/>
      </c>
      <c r="AI22" s="18" t="str">
        <f aca="false">IF(AND(ISNUMBER($B22),ISNUMBER($C22),ISNUMBER(AI$4)),IF(AND(AI$4&lt;=$C22,AI$4+6&gt;=$B22),2,""),"")</f>
        <v/>
      </c>
      <c r="AJ22" s="18" t="str">
        <f aca="false">IF(AND(ISNUMBER($B22),ISNUMBER($C22),ISNUMBER(AJ$4)),IF(AND(AJ$4&lt;=$C22,AJ$4+6&gt;=$B22),2,""),"")</f>
        <v/>
      </c>
      <c r="AK22" s="18" t="str">
        <f aca="false">IF(AND(ISNUMBER($B22),ISNUMBER($C22),ISNUMBER(AK$4)),IF(AND(AK$4&lt;=$C22,AK$4+6&gt;=$B22),2,""),"")</f>
        <v/>
      </c>
      <c r="AL22" s="18" t="str">
        <f aca="false">IF(AND(ISNUMBER($B22),ISNUMBER($C22),ISNUMBER(AL$4)),IF(AND(AL$4&lt;=$C22,AL$4+6&gt;=$B22),2,""),"")</f>
        <v/>
      </c>
      <c r="AM22" s="18" t="str">
        <f aca="false">IF(AND(ISNUMBER($B22),ISNUMBER($C22),ISNUMBER(AM$4)),IF(AND(AM$4&lt;=$C22,AM$4+6&gt;=$B22),2,""),"")</f>
        <v/>
      </c>
      <c r="AN22" s="18" t="str">
        <f aca="false">IF(AND(ISNUMBER($B22),ISNUMBER($C22),ISNUMBER(AN$4)),IF(AND(AN$4&lt;=$C22,AN$4+6&gt;=$B22),2,""),"")</f>
        <v/>
      </c>
      <c r="AO22" s="18" t="str">
        <f aca="false">IF(AND(ISNUMBER($B22),ISNUMBER($C22),ISNUMBER(AO$4)),IF(AND(AO$4&lt;=$C22,AO$4+6&gt;=$B22),2,""),"")</f>
        <v/>
      </c>
      <c r="AP22" s="18" t="str">
        <f aca="false">IF(AND(ISNUMBER($B22),ISNUMBER($C22),ISNUMBER(AP$4)),IF(AND(AP$4&lt;=$C22,AP$4+6&gt;=$B22),2,""),"")</f>
        <v/>
      </c>
      <c r="AQ22" s="18" t="str">
        <f aca="false">IF(AND(ISNUMBER($B22),ISNUMBER($C22),ISNUMBER(AQ$4)),IF(AND(AQ$4&lt;=$C22,AQ$4+6&gt;=$B22),2,""),"")</f>
        <v/>
      </c>
      <c r="AR22" s="18" t="str">
        <f aca="false">IF(AND(ISNUMBER($B22),ISNUMBER($C22),ISNUMBER(AR$4)),IF(AND(AR$4&lt;=$C22,AR$4+6&gt;=$B22),2,""),"")</f>
        <v/>
      </c>
      <c r="AS22" s="18" t="str">
        <f aca="false">IF(AND(ISNUMBER($B22),ISNUMBER($C22),ISNUMBER(AS$4)),IF(AND(AS$4&lt;=$C22,AS$4+6&gt;=$B22),2,""),"")</f>
        <v/>
      </c>
      <c r="AT22" s="18" t="str">
        <f aca="false">IF(AND(ISNUMBER($B22),ISNUMBER($C22),ISNUMBER(AT$4)),IF(AND(AT$4&lt;=$C22,AT$4+6&gt;=$B22),2,""),"")</f>
        <v/>
      </c>
      <c r="AU22" s="18" t="str">
        <f aca="false">IF(AND(ISNUMBER($B22),ISNUMBER($C22),ISNUMBER(AU$4)),IF(AND(AU$4&lt;=$C22,AU$4+6&gt;=$B22),2,""),"")</f>
        <v/>
      </c>
      <c r="AV22" s="18" t="str">
        <f aca="false">IF(AND(ISNUMBER($B22),ISNUMBER($C22),ISNUMBER(AV$4)),IF(AND(AV$4&lt;=$C22,AV$4+6&gt;=$B22),2,""),"")</f>
        <v/>
      </c>
      <c r="AW22" s="18" t="str">
        <f aca="false">IF(AND(ISNUMBER($B22),ISNUMBER($C22),ISNUMBER(AW$4)),IF(AND(AW$4&lt;=$C22,AW$4+6&gt;=$B22),2,""),"")</f>
        <v/>
      </c>
      <c r="AX22" s="18" t="str">
        <f aca="false">IF(AND(ISNUMBER($B22),ISNUMBER($C22),ISNUMBER(AX$4)),IF(AND(AX$4&lt;=$C22,AX$4+6&gt;=$B22),2,""),"")</f>
        <v/>
      </c>
      <c r="AY22" s="18" t="str">
        <f aca="false">IF(AND(ISNUMBER($B22),ISNUMBER($C22),ISNUMBER(AY$4)),IF(AND(AY$4&lt;=$C22,AY$4+6&gt;=$B22),2,""),"")</f>
        <v/>
      </c>
      <c r="AZ22" s="18" t="str">
        <f aca="false">IF(AND(ISNUMBER($B22),ISNUMBER($C22),ISNUMBER(AZ$4)),IF(AND(AZ$4&lt;=$C22,AZ$4+6&gt;=$B22),2,""),"")</f>
        <v/>
      </c>
      <c r="BA22" s="18" t="str">
        <f aca="false">IF(AND(ISNUMBER($B22),ISNUMBER($C22),ISNUMBER(BA$4)),IF(AND(BA$4&lt;=$C22,BA$4+6&gt;=$B22),2,""),"")</f>
        <v/>
      </c>
      <c r="BB22" s="18" t="str">
        <f aca="false">IF(AND(ISNUMBER($B22),ISNUMBER($C22),ISNUMBER(BB$4)),IF(AND(BB$4&lt;=$C22,BB$4+6&gt;=$B22),2,""),"")</f>
        <v/>
      </c>
      <c r="BC22" s="18" t="str">
        <f aca="false">IF(AND(ISNUMBER($B22),ISNUMBER($C22),ISNUMBER(BC$4)),IF(AND(BC$4&lt;=$C22,BC$4+6&gt;=$B22),2,""),"")</f>
        <v/>
      </c>
      <c r="BD22" s="18" t="str">
        <f aca="false">IF(AND(ISNUMBER($B22),ISNUMBER($C22),ISNUMBER(BD$4)),IF(AND(BD$4&lt;=$C22,BD$4+6&gt;=$B22),2,""),"")</f>
        <v/>
      </c>
      <c r="BE22" s="18" t="str">
        <f aca="false">IF(AND(ISNUMBER($B22),ISNUMBER($C22),ISNUMBER(BE$4)),IF(AND(BE$4&lt;=$C22,BE$4+6&gt;=$B22),2,""),"")</f>
        <v/>
      </c>
      <c r="BF22" s="18" t="str">
        <f aca="false">IF(AND(ISNUMBER($B22),ISNUMBER($C22),ISNUMBER(BF$4)),IF(AND(BF$4&lt;=$C22,BF$4+6&gt;=$B22),2,""),"")</f>
        <v/>
      </c>
      <c r="BG22" s="18" t="str">
        <f aca="false">IF(AND(ISNUMBER($B22),ISNUMBER($C22),ISNUMBER(BG$4)),IF(AND(BG$4&lt;=$C22,BG$4+6&gt;=$B22),2,""),"")</f>
        <v/>
      </c>
      <c r="BH22" s="18" t="str">
        <f aca="false">IF(AND(ISNUMBER($B22),ISNUMBER($C22),ISNUMBER(BH$4)),IF(AND(BH$4&lt;=$C22,BH$4+6&gt;=$B22),2,""),"")</f>
        <v/>
      </c>
      <c r="BI22" s="18" t="str">
        <f aca="false">IF(AND(ISNUMBER($B22),ISNUMBER($C22),ISNUMBER(BI$4)),IF(AND(BI$4&lt;=$C22,BI$4+6&gt;=$B22),2,""),"")</f>
        <v/>
      </c>
      <c r="BJ22" s="18" t="str">
        <f aca="false">IF(AND(ISNUMBER($B22),ISNUMBER($C22),ISNUMBER(BJ$4)),IF(AND(BJ$4&lt;=$C22,BJ$4+6&gt;=$B22),2,""),"")</f>
        <v/>
      </c>
      <c r="BK22" s="18" t="str">
        <f aca="false">IF(AND(ISNUMBER($B22),ISNUMBER($C22),ISNUMBER(BK$4)),IF(AND(BK$4&lt;=$C22,BK$4+6&gt;=$B22),2,""),"")</f>
        <v/>
      </c>
      <c r="BL22" s="18" t="str">
        <f aca="false">IF(AND(ISNUMBER($B22),ISNUMBER($C22),ISNUMBER(BL$4)),IF(AND(BL$4&lt;=$C22,BL$4+6&gt;=$B22),2,""),"")</f>
        <v/>
      </c>
      <c r="BM22" s="18" t="str">
        <f aca="false">IF(AND(ISNUMBER($B22),ISNUMBER($C22),ISNUMBER(BM$4)),IF(AND(BM$4&lt;=$C22,BM$4+6&gt;=$B22),2,""),"")</f>
        <v/>
      </c>
      <c r="BN22" s="18" t="str">
        <f aca="false">IF(AND(ISNUMBER($B22),ISNUMBER($C22),ISNUMBER(BN$4)),IF(AND(BN$4&lt;=$C22,BN$4+6&gt;=$B22),2,""),"")</f>
        <v/>
      </c>
      <c r="BO22" s="18" t="str">
        <f aca="false">IF(AND(ISNUMBER($B22),ISNUMBER($C22),ISNUMBER(BO$4)),IF(AND(BO$4&lt;=$C22,BO$4+6&gt;=$B22),2,""),"")</f>
        <v/>
      </c>
      <c r="BP22" s="18" t="str">
        <f aca="false">IF(AND(ISNUMBER($B22),ISNUMBER($C22),ISNUMBER(BP$4)),IF(AND(BP$4&lt;=$C22,BP$4+6&gt;=$B22),2,""),"")</f>
        <v/>
      </c>
      <c r="BQ22" s="18" t="str">
        <f aca="false">IF(AND(ISNUMBER($B22),ISNUMBER($C22),ISNUMBER(BQ$4)),IF(AND(BQ$4&lt;=$C22,BQ$4+6&gt;=$B22),2,""),"")</f>
        <v/>
      </c>
      <c r="BR22" s="18" t="str">
        <f aca="false">IF(AND(ISNUMBER($B22),ISNUMBER($C22),ISNUMBER(BR$4)),IF(AND(BR$4&lt;=$C22,BR$4+6&gt;=$B22),2,""),"")</f>
        <v/>
      </c>
      <c r="BS22" s="18" t="str">
        <f aca="false">IF(AND(ISNUMBER($B22),ISNUMBER($C22),ISNUMBER(BS$4)),IF(AND(BS$4&lt;=$C22,BS$4+6&gt;=$B22),2,""),"")</f>
        <v/>
      </c>
      <c r="BT22" s="18" t="str">
        <f aca="false">IF(AND(ISNUMBER($B22),ISNUMBER($C22),ISNUMBER(BT$4)),IF(AND(BT$4&lt;=$C22,BT$4+6&gt;=$B22),2,""),"")</f>
        <v/>
      </c>
      <c r="BU22" s="18" t="str">
        <f aca="false">IF(AND(ISNUMBER($B22),ISNUMBER($C22),ISNUMBER(BU$4)),IF(AND(BU$4&lt;=$C22,BU$4+6&gt;=$B22),2,""),"")</f>
        <v/>
      </c>
      <c r="BV22" s="18" t="str">
        <f aca="false">IF(AND(ISNUMBER($B22),ISNUMBER($C22),ISNUMBER(BV$4)),IF(AND(BV$4&lt;=$C22,BV$4+6&gt;=$B22),2,""),"")</f>
        <v/>
      </c>
      <c r="BW22" s="18" t="str">
        <f aca="false">IF(AND(ISNUMBER($B22),ISNUMBER($C22),ISNUMBER(BW$4)),IF(AND(BW$4&lt;=$C22,BW$4+6&gt;=$B22),2,""),"")</f>
        <v/>
      </c>
      <c r="BX22" s="18" t="str">
        <f aca="false">IF(AND(ISNUMBER($B22),ISNUMBER($C22),ISNUMBER(BX$4)),IF(AND(BX$4&lt;=$C22,BX$4+6&gt;=$B22),2,""),"")</f>
        <v/>
      </c>
      <c r="BY22" s="18" t="str">
        <f aca="false">IF(AND(ISNUMBER($B22),ISNUMBER($C22),ISNUMBER(BY$4)),IF(AND(BY$4&lt;=$C22,BY$4+6&gt;=$B22),2,""),"")</f>
        <v/>
      </c>
      <c r="BZ22" s="18" t="str">
        <f aca="false">IF(AND(ISNUMBER($B22),ISNUMBER($C22),ISNUMBER(BZ$4)),IF(AND(BZ$4&lt;=$C22,BZ$4+6&gt;=$B22),2,""),"")</f>
        <v/>
      </c>
      <c r="CA22" s="18" t="str">
        <f aca="false">IF(AND(ISNUMBER($B22),ISNUMBER($C22),ISNUMBER(CA$4)),IF(AND(CA$4&lt;=$C22,CA$4+6&gt;=$B22),2,""),"")</f>
        <v/>
      </c>
      <c r="CB22" s="18" t="str">
        <f aca="false">IF(AND(ISNUMBER($B22),ISNUMBER($C22),ISNUMBER(CB$4)),IF(AND(CB$4&lt;=$C22,CB$4+6&gt;=$B22),2,""),"")</f>
        <v/>
      </c>
      <c r="CC22" s="18" t="str">
        <f aca="false">IF(AND(ISNUMBER($B22),ISNUMBER($C22),ISNUMBER(CC$4)),IF(AND(CC$4&lt;=$C22,CC$4+6&gt;=$B22),2,""),"")</f>
        <v/>
      </c>
      <c r="CD22" s="18" t="str">
        <f aca="false">IF(AND(ISNUMBER($B22),ISNUMBER($C22),ISNUMBER(CD$4)),IF(AND(CD$4&lt;=$C22,CD$4+6&gt;=$B22),2,""),"")</f>
        <v/>
      </c>
      <c r="CE22" s="18" t="str">
        <f aca="false">IF(AND(ISNUMBER($B22),ISNUMBER($C22),ISNUMBER(CE$4)),IF(AND(CE$4&lt;=$C22,CE$4+6&gt;=$B22),2,""),"")</f>
        <v/>
      </c>
    </row>
    <row r="23" customFormat="false" ht="15" hidden="false" customHeight="false" outlineLevel="0" collapsed="false">
      <c r="A23" s="65" t="s">
        <v>702</v>
      </c>
      <c r="B23" s="67" t="str">
        <f aca="false">Jaloane!$G$28</f>
        <v/>
      </c>
      <c r="C23" s="67" t="str">
        <f aca="false">Jaloane!$G$28</f>
        <v/>
      </c>
      <c r="D23" s="18" t="str">
        <f aca="false">IF(AND(ISNUMBER($B23),ISNUMBER($C23),ISNUMBER(D$4)),IF(AND(D$4&lt;=$C23,D$4+6&gt;=$B23),2,""),"")</f>
        <v/>
      </c>
      <c r="E23" s="18" t="str">
        <f aca="false">IF(AND(ISNUMBER($B23),ISNUMBER($C23),ISNUMBER(E$4)),IF(AND(E$4&lt;=$C23,E$4+6&gt;=$B23),2,""),"")</f>
        <v/>
      </c>
      <c r="F23" s="18" t="str">
        <f aca="false">IF(AND(ISNUMBER($B23),ISNUMBER($C23),ISNUMBER(F$4)),IF(AND(F$4&lt;=$C23,F$4+6&gt;=$B23),2,""),"")</f>
        <v/>
      </c>
      <c r="G23" s="18" t="str">
        <f aca="false">IF(AND(ISNUMBER($B23),ISNUMBER($C23),ISNUMBER(G$4)),IF(AND(G$4&lt;=$C23,G$4+6&gt;=$B23),2,""),"")</f>
        <v/>
      </c>
      <c r="H23" s="18" t="str">
        <f aca="false">IF(AND(ISNUMBER($B23),ISNUMBER($C23),ISNUMBER(H$4)),IF(AND(H$4&lt;=$C23,H$4+6&gt;=$B23),2,""),"")</f>
        <v/>
      </c>
      <c r="I23" s="18" t="str">
        <f aca="false">IF(AND(ISNUMBER($B23),ISNUMBER($C23),ISNUMBER(I$4)),IF(AND(I$4&lt;=$C23,I$4+6&gt;=$B23),2,""),"")</f>
        <v/>
      </c>
      <c r="J23" s="18" t="str">
        <f aca="false">IF(AND(ISNUMBER($B23),ISNUMBER($C23),ISNUMBER(J$4)),IF(AND(J$4&lt;=$C23,J$4+6&gt;=$B23),2,""),"")</f>
        <v/>
      </c>
      <c r="K23" s="18" t="str">
        <f aca="false">IF(AND(ISNUMBER($B23),ISNUMBER($C23),ISNUMBER(K$4)),IF(AND(K$4&lt;=$C23,K$4+6&gt;=$B23),2,""),"")</f>
        <v/>
      </c>
      <c r="L23" s="18" t="str">
        <f aca="false">IF(AND(ISNUMBER($B23),ISNUMBER($C23),ISNUMBER(L$4)),IF(AND(L$4&lt;=$C23,L$4+6&gt;=$B23),2,""),"")</f>
        <v/>
      </c>
      <c r="M23" s="18" t="str">
        <f aca="false">IF(AND(ISNUMBER($B23),ISNUMBER($C23),ISNUMBER(M$4)),IF(AND(M$4&lt;=$C23,M$4+6&gt;=$B23),2,""),"")</f>
        <v/>
      </c>
      <c r="N23" s="18" t="str">
        <f aca="false">IF(AND(ISNUMBER($B23),ISNUMBER($C23),ISNUMBER(N$4)),IF(AND(N$4&lt;=$C23,N$4+6&gt;=$B23),2,""),"")</f>
        <v/>
      </c>
      <c r="O23" s="18" t="str">
        <f aca="false">IF(AND(ISNUMBER($B23),ISNUMBER($C23),ISNUMBER(O$4)),IF(AND(O$4&lt;=$C23,O$4+6&gt;=$B23),2,""),"")</f>
        <v/>
      </c>
      <c r="P23" s="18" t="str">
        <f aca="false">IF(AND(ISNUMBER($B23),ISNUMBER($C23),ISNUMBER(P$4)),IF(AND(P$4&lt;=$C23,P$4+6&gt;=$B23),2,""),"")</f>
        <v/>
      </c>
      <c r="Q23" s="18" t="str">
        <f aca="false">IF(AND(ISNUMBER($B23),ISNUMBER($C23),ISNUMBER(Q$4)),IF(AND(Q$4&lt;=$C23,Q$4+6&gt;=$B23),2,""),"")</f>
        <v/>
      </c>
      <c r="R23" s="18" t="str">
        <f aca="false">IF(AND(ISNUMBER($B23),ISNUMBER($C23),ISNUMBER(R$4)),IF(AND(R$4&lt;=$C23,R$4+6&gt;=$B23),2,""),"")</f>
        <v/>
      </c>
      <c r="S23" s="18" t="str">
        <f aca="false">IF(AND(ISNUMBER($B23),ISNUMBER($C23),ISNUMBER(S$4)),IF(AND(S$4&lt;=$C23,S$4+6&gt;=$B23),2,""),"")</f>
        <v/>
      </c>
      <c r="T23" s="18" t="str">
        <f aca="false">IF(AND(ISNUMBER($B23),ISNUMBER($C23),ISNUMBER(T$4)),IF(AND(T$4&lt;=$C23,T$4+6&gt;=$B23),2,""),"")</f>
        <v/>
      </c>
      <c r="U23" s="18" t="str">
        <f aca="false">IF(AND(ISNUMBER($B23),ISNUMBER($C23),ISNUMBER(U$4)),IF(AND(U$4&lt;=$C23,U$4+6&gt;=$B23),2,""),"")</f>
        <v/>
      </c>
      <c r="V23" s="18" t="str">
        <f aca="false">IF(AND(ISNUMBER($B23),ISNUMBER($C23),ISNUMBER(V$4)),IF(AND(V$4&lt;=$C23,V$4+6&gt;=$B23),2,""),"")</f>
        <v/>
      </c>
      <c r="W23" s="18" t="str">
        <f aca="false">IF(AND(ISNUMBER($B23),ISNUMBER($C23),ISNUMBER(W$4)),IF(AND(W$4&lt;=$C23,W$4+6&gt;=$B23),2,""),"")</f>
        <v/>
      </c>
      <c r="X23" s="18" t="str">
        <f aca="false">IF(AND(ISNUMBER($B23),ISNUMBER($C23),ISNUMBER(X$4)),IF(AND(X$4&lt;=$C23,X$4+6&gt;=$B23),2,""),"")</f>
        <v/>
      </c>
      <c r="Y23" s="18" t="str">
        <f aca="false">IF(AND(ISNUMBER($B23),ISNUMBER($C23),ISNUMBER(Y$4)),IF(AND(Y$4&lt;=$C23,Y$4+6&gt;=$B23),2,""),"")</f>
        <v/>
      </c>
      <c r="Z23" s="18" t="str">
        <f aca="false">IF(AND(ISNUMBER($B23),ISNUMBER($C23),ISNUMBER(Z$4)),IF(AND(Z$4&lt;=$C23,Z$4+6&gt;=$B23),2,""),"")</f>
        <v/>
      </c>
      <c r="AA23" s="18" t="str">
        <f aca="false">IF(AND(ISNUMBER($B23),ISNUMBER($C23),ISNUMBER(AA$4)),IF(AND(AA$4&lt;=$C23,AA$4+6&gt;=$B23),2,""),"")</f>
        <v/>
      </c>
      <c r="AB23" s="18" t="str">
        <f aca="false">IF(AND(ISNUMBER($B23),ISNUMBER($C23),ISNUMBER(AB$4)),IF(AND(AB$4&lt;=$C23,AB$4+6&gt;=$B23),2,""),"")</f>
        <v/>
      </c>
      <c r="AC23" s="18" t="str">
        <f aca="false">IF(AND(ISNUMBER($B23),ISNUMBER($C23),ISNUMBER(AC$4)),IF(AND(AC$4&lt;=$C23,AC$4+6&gt;=$B23),2,""),"")</f>
        <v/>
      </c>
      <c r="AD23" s="18" t="str">
        <f aca="false">IF(AND(ISNUMBER($B23),ISNUMBER($C23),ISNUMBER(AD$4)),IF(AND(AD$4&lt;=$C23,AD$4+6&gt;=$B23),2,""),"")</f>
        <v/>
      </c>
      <c r="AE23" s="18" t="str">
        <f aca="false">IF(AND(ISNUMBER($B23),ISNUMBER($C23),ISNUMBER(AE$4)),IF(AND(AE$4&lt;=$C23,AE$4+6&gt;=$B23),2,""),"")</f>
        <v/>
      </c>
      <c r="AF23" s="18" t="str">
        <f aca="false">IF(AND(ISNUMBER($B23),ISNUMBER($C23),ISNUMBER(AF$4)),IF(AND(AF$4&lt;=$C23,AF$4+6&gt;=$B23),2,""),"")</f>
        <v/>
      </c>
      <c r="AG23" s="18" t="str">
        <f aca="false">IF(AND(ISNUMBER($B23),ISNUMBER($C23),ISNUMBER(AG$4)),IF(AND(AG$4&lt;=$C23,AG$4+6&gt;=$B23),2,""),"")</f>
        <v/>
      </c>
      <c r="AH23" s="18" t="str">
        <f aca="false">IF(AND(ISNUMBER($B23),ISNUMBER($C23),ISNUMBER(AH$4)),IF(AND(AH$4&lt;=$C23,AH$4+6&gt;=$B23),2,""),"")</f>
        <v/>
      </c>
      <c r="AI23" s="18" t="str">
        <f aca="false">IF(AND(ISNUMBER($B23),ISNUMBER($C23),ISNUMBER(AI$4)),IF(AND(AI$4&lt;=$C23,AI$4+6&gt;=$B23),2,""),"")</f>
        <v/>
      </c>
      <c r="AJ23" s="18" t="str">
        <f aca="false">IF(AND(ISNUMBER($B23),ISNUMBER($C23),ISNUMBER(AJ$4)),IF(AND(AJ$4&lt;=$C23,AJ$4+6&gt;=$B23),2,""),"")</f>
        <v/>
      </c>
      <c r="AK23" s="18" t="str">
        <f aca="false">IF(AND(ISNUMBER($B23),ISNUMBER($C23),ISNUMBER(AK$4)),IF(AND(AK$4&lt;=$C23,AK$4+6&gt;=$B23),2,""),"")</f>
        <v/>
      </c>
      <c r="AL23" s="18" t="str">
        <f aca="false">IF(AND(ISNUMBER($B23),ISNUMBER($C23),ISNUMBER(AL$4)),IF(AND(AL$4&lt;=$C23,AL$4+6&gt;=$B23),2,""),"")</f>
        <v/>
      </c>
      <c r="AM23" s="18" t="str">
        <f aca="false">IF(AND(ISNUMBER($B23),ISNUMBER($C23),ISNUMBER(AM$4)),IF(AND(AM$4&lt;=$C23,AM$4+6&gt;=$B23),2,""),"")</f>
        <v/>
      </c>
      <c r="AN23" s="18" t="str">
        <f aca="false">IF(AND(ISNUMBER($B23),ISNUMBER($C23),ISNUMBER(AN$4)),IF(AND(AN$4&lt;=$C23,AN$4+6&gt;=$B23),2,""),"")</f>
        <v/>
      </c>
      <c r="AO23" s="18" t="str">
        <f aca="false">IF(AND(ISNUMBER($B23),ISNUMBER($C23),ISNUMBER(AO$4)),IF(AND(AO$4&lt;=$C23,AO$4+6&gt;=$B23),2,""),"")</f>
        <v/>
      </c>
      <c r="AP23" s="18" t="str">
        <f aca="false">IF(AND(ISNUMBER($B23),ISNUMBER($C23),ISNUMBER(AP$4)),IF(AND(AP$4&lt;=$C23,AP$4+6&gt;=$B23),2,""),"")</f>
        <v/>
      </c>
      <c r="AQ23" s="18" t="str">
        <f aca="false">IF(AND(ISNUMBER($B23),ISNUMBER($C23),ISNUMBER(AQ$4)),IF(AND(AQ$4&lt;=$C23,AQ$4+6&gt;=$B23),2,""),"")</f>
        <v/>
      </c>
      <c r="AR23" s="18" t="str">
        <f aca="false">IF(AND(ISNUMBER($B23),ISNUMBER($C23),ISNUMBER(AR$4)),IF(AND(AR$4&lt;=$C23,AR$4+6&gt;=$B23),2,""),"")</f>
        <v/>
      </c>
      <c r="AS23" s="18" t="str">
        <f aca="false">IF(AND(ISNUMBER($B23),ISNUMBER($C23),ISNUMBER(AS$4)),IF(AND(AS$4&lt;=$C23,AS$4+6&gt;=$B23),2,""),"")</f>
        <v/>
      </c>
      <c r="AT23" s="18" t="str">
        <f aca="false">IF(AND(ISNUMBER($B23),ISNUMBER($C23),ISNUMBER(AT$4)),IF(AND(AT$4&lt;=$C23,AT$4+6&gt;=$B23),2,""),"")</f>
        <v/>
      </c>
      <c r="AU23" s="18" t="str">
        <f aca="false">IF(AND(ISNUMBER($B23),ISNUMBER($C23),ISNUMBER(AU$4)),IF(AND(AU$4&lt;=$C23,AU$4+6&gt;=$B23),2,""),"")</f>
        <v/>
      </c>
      <c r="AV23" s="18" t="str">
        <f aca="false">IF(AND(ISNUMBER($B23),ISNUMBER($C23),ISNUMBER(AV$4)),IF(AND(AV$4&lt;=$C23,AV$4+6&gt;=$B23),2,""),"")</f>
        <v/>
      </c>
      <c r="AW23" s="18" t="str">
        <f aca="false">IF(AND(ISNUMBER($B23),ISNUMBER($C23),ISNUMBER(AW$4)),IF(AND(AW$4&lt;=$C23,AW$4+6&gt;=$B23),2,""),"")</f>
        <v/>
      </c>
      <c r="AX23" s="18" t="str">
        <f aca="false">IF(AND(ISNUMBER($B23),ISNUMBER($C23),ISNUMBER(AX$4)),IF(AND(AX$4&lt;=$C23,AX$4+6&gt;=$B23),2,""),"")</f>
        <v/>
      </c>
      <c r="AY23" s="18" t="str">
        <f aca="false">IF(AND(ISNUMBER($B23),ISNUMBER($C23),ISNUMBER(AY$4)),IF(AND(AY$4&lt;=$C23,AY$4+6&gt;=$B23),2,""),"")</f>
        <v/>
      </c>
      <c r="AZ23" s="18" t="str">
        <f aca="false">IF(AND(ISNUMBER($B23),ISNUMBER($C23),ISNUMBER(AZ$4)),IF(AND(AZ$4&lt;=$C23,AZ$4+6&gt;=$B23),2,""),"")</f>
        <v/>
      </c>
      <c r="BA23" s="18" t="str">
        <f aca="false">IF(AND(ISNUMBER($B23),ISNUMBER($C23),ISNUMBER(BA$4)),IF(AND(BA$4&lt;=$C23,BA$4+6&gt;=$B23),2,""),"")</f>
        <v/>
      </c>
      <c r="BB23" s="18" t="str">
        <f aca="false">IF(AND(ISNUMBER($B23),ISNUMBER($C23),ISNUMBER(BB$4)),IF(AND(BB$4&lt;=$C23,BB$4+6&gt;=$B23),2,""),"")</f>
        <v/>
      </c>
      <c r="BC23" s="18" t="str">
        <f aca="false">IF(AND(ISNUMBER($B23),ISNUMBER($C23),ISNUMBER(BC$4)),IF(AND(BC$4&lt;=$C23,BC$4+6&gt;=$B23),2,""),"")</f>
        <v/>
      </c>
      <c r="BD23" s="18" t="str">
        <f aca="false">IF(AND(ISNUMBER($B23),ISNUMBER($C23),ISNUMBER(BD$4)),IF(AND(BD$4&lt;=$C23,BD$4+6&gt;=$B23),2,""),"")</f>
        <v/>
      </c>
      <c r="BE23" s="18" t="str">
        <f aca="false">IF(AND(ISNUMBER($B23),ISNUMBER($C23),ISNUMBER(BE$4)),IF(AND(BE$4&lt;=$C23,BE$4+6&gt;=$B23),2,""),"")</f>
        <v/>
      </c>
      <c r="BF23" s="18" t="str">
        <f aca="false">IF(AND(ISNUMBER($B23),ISNUMBER($C23),ISNUMBER(BF$4)),IF(AND(BF$4&lt;=$C23,BF$4+6&gt;=$B23),2,""),"")</f>
        <v/>
      </c>
      <c r="BG23" s="18" t="str">
        <f aca="false">IF(AND(ISNUMBER($B23),ISNUMBER($C23),ISNUMBER(BG$4)),IF(AND(BG$4&lt;=$C23,BG$4+6&gt;=$B23),2,""),"")</f>
        <v/>
      </c>
      <c r="BH23" s="18" t="str">
        <f aca="false">IF(AND(ISNUMBER($B23),ISNUMBER($C23),ISNUMBER(BH$4)),IF(AND(BH$4&lt;=$C23,BH$4+6&gt;=$B23),2,""),"")</f>
        <v/>
      </c>
      <c r="BI23" s="18" t="str">
        <f aca="false">IF(AND(ISNUMBER($B23),ISNUMBER($C23),ISNUMBER(BI$4)),IF(AND(BI$4&lt;=$C23,BI$4+6&gt;=$B23),2,""),"")</f>
        <v/>
      </c>
      <c r="BJ23" s="18" t="str">
        <f aca="false">IF(AND(ISNUMBER($B23),ISNUMBER($C23),ISNUMBER(BJ$4)),IF(AND(BJ$4&lt;=$C23,BJ$4+6&gt;=$B23),2,""),"")</f>
        <v/>
      </c>
      <c r="BK23" s="18" t="str">
        <f aca="false">IF(AND(ISNUMBER($B23),ISNUMBER($C23),ISNUMBER(BK$4)),IF(AND(BK$4&lt;=$C23,BK$4+6&gt;=$B23),2,""),"")</f>
        <v/>
      </c>
      <c r="BL23" s="18" t="str">
        <f aca="false">IF(AND(ISNUMBER($B23),ISNUMBER($C23),ISNUMBER(BL$4)),IF(AND(BL$4&lt;=$C23,BL$4+6&gt;=$B23),2,""),"")</f>
        <v/>
      </c>
      <c r="BM23" s="18" t="str">
        <f aca="false">IF(AND(ISNUMBER($B23),ISNUMBER($C23),ISNUMBER(BM$4)),IF(AND(BM$4&lt;=$C23,BM$4+6&gt;=$B23),2,""),"")</f>
        <v/>
      </c>
      <c r="BN23" s="18" t="str">
        <f aca="false">IF(AND(ISNUMBER($B23),ISNUMBER($C23),ISNUMBER(BN$4)),IF(AND(BN$4&lt;=$C23,BN$4+6&gt;=$B23),2,""),"")</f>
        <v/>
      </c>
      <c r="BO23" s="18" t="str">
        <f aca="false">IF(AND(ISNUMBER($B23),ISNUMBER($C23),ISNUMBER(BO$4)),IF(AND(BO$4&lt;=$C23,BO$4+6&gt;=$B23),2,""),"")</f>
        <v/>
      </c>
      <c r="BP23" s="18" t="str">
        <f aca="false">IF(AND(ISNUMBER($B23),ISNUMBER($C23),ISNUMBER(BP$4)),IF(AND(BP$4&lt;=$C23,BP$4+6&gt;=$B23),2,""),"")</f>
        <v/>
      </c>
      <c r="BQ23" s="18" t="str">
        <f aca="false">IF(AND(ISNUMBER($B23),ISNUMBER($C23),ISNUMBER(BQ$4)),IF(AND(BQ$4&lt;=$C23,BQ$4+6&gt;=$B23),2,""),"")</f>
        <v/>
      </c>
      <c r="BR23" s="18" t="str">
        <f aca="false">IF(AND(ISNUMBER($B23),ISNUMBER($C23),ISNUMBER(BR$4)),IF(AND(BR$4&lt;=$C23,BR$4+6&gt;=$B23),2,""),"")</f>
        <v/>
      </c>
      <c r="BS23" s="18" t="str">
        <f aca="false">IF(AND(ISNUMBER($B23),ISNUMBER($C23),ISNUMBER(BS$4)),IF(AND(BS$4&lt;=$C23,BS$4+6&gt;=$B23),2,""),"")</f>
        <v/>
      </c>
      <c r="BT23" s="18" t="str">
        <f aca="false">IF(AND(ISNUMBER($B23),ISNUMBER($C23),ISNUMBER(BT$4)),IF(AND(BT$4&lt;=$C23,BT$4+6&gt;=$B23),2,""),"")</f>
        <v/>
      </c>
      <c r="BU23" s="18" t="str">
        <f aca="false">IF(AND(ISNUMBER($B23),ISNUMBER($C23),ISNUMBER(BU$4)),IF(AND(BU$4&lt;=$C23,BU$4+6&gt;=$B23),2,""),"")</f>
        <v/>
      </c>
      <c r="BV23" s="18" t="str">
        <f aca="false">IF(AND(ISNUMBER($B23),ISNUMBER($C23),ISNUMBER(BV$4)),IF(AND(BV$4&lt;=$C23,BV$4+6&gt;=$B23),2,""),"")</f>
        <v/>
      </c>
      <c r="BW23" s="18" t="str">
        <f aca="false">IF(AND(ISNUMBER($B23),ISNUMBER($C23),ISNUMBER(BW$4)),IF(AND(BW$4&lt;=$C23,BW$4+6&gt;=$B23),2,""),"")</f>
        <v/>
      </c>
      <c r="BX23" s="18" t="str">
        <f aca="false">IF(AND(ISNUMBER($B23),ISNUMBER($C23),ISNUMBER(BX$4)),IF(AND(BX$4&lt;=$C23,BX$4+6&gt;=$B23),2,""),"")</f>
        <v/>
      </c>
      <c r="BY23" s="18" t="str">
        <f aca="false">IF(AND(ISNUMBER($B23),ISNUMBER($C23),ISNUMBER(BY$4)),IF(AND(BY$4&lt;=$C23,BY$4+6&gt;=$B23),2,""),"")</f>
        <v/>
      </c>
      <c r="BZ23" s="18" t="str">
        <f aca="false">IF(AND(ISNUMBER($B23),ISNUMBER($C23),ISNUMBER(BZ$4)),IF(AND(BZ$4&lt;=$C23,BZ$4+6&gt;=$B23),2,""),"")</f>
        <v/>
      </c>
      <c r="CA23" s="18" t="str">
        <f aca="false">IF(AND(ISNUMBER($B23),ISNUMBER($C23),ISNUMBER(CA$4)),IF(AND(CA$4&lt;=$C23,CA$4+6&gt;=$B23),2,""),"")</f>
        <v/>
      </c>
      <c r="CB23" s="18" t="str">
        <f aca="false">IF(AND(ISNUMBER($B23),ISNUMBER($C23),ISNUMBER(CB$4)),IF(AND(CB$4&lt;=$C23,CB$4+6&gt;=$B23),2,""),"")</f>
        <v/>
      </c>
      <c r="CC23" s="18" t="str">
        <f aca="false">IF(AND(ISNUMBER($B23),ISNUMBER($C23),ISNUMBER(CC$4)),IF(AND(CC$4&lt;=$C23,CC$4+6&gt;=$B23),2,""),"")</f>
        <v/>
      </c>
      <c r="CD23" s="18" t="str">
        <f aca="false">IF(AND(ISNUMBER($B23),ISNUMBER($C23),ISNUMBER(CD$4)),IF(AND(CD$4&lt;=$C23,CD$4+6&gt;=$B23),2,""),"")</f>
        <v/>
      </c>
      <c r="CE23" s="18" t="str">
        <f aca="false">IF(AND(ISNUMBER($B23),ISNUMBER($C23),ISNUMBER(CE$4)),IF(AND(CE$4&lt;=$C23,CE$4+6&gt;=$B23),2,""),"")</f>
        <v/>
      </c>
    </row>
    <row r="24" customFormat="false" ht="15" hidden="false" customHeight="false" outlineLevel="0" collapsed="false">
      <c r="A24" s="65" t="s">
        <v>703</v>
      </c>
      <c r="B24" s="67" t="str">
        <f aca="false">Jaloane!$G$33</f>
        <v/>
      </c>
      <c r="C24" s="67" t="str">
        <f aca="false">Jaloane!$G$33</f>
        <v/>
      </c>
      <c r="D24" s="18" t="str">
        <f aca="false">IF(AND(ISNUMBER($B24),ISNUMBER($C24),ISNUMBER(D$4)),IF(AND(D$4&lt;=$C24,D$4+6&gt;=$B24),2,""),"")</f>
        <v/>
      </c>
      <c r="E24" s="18" t="str">
        <f aca="false">IF(AND(ISNUMBER($B24),ISNUMBER($C24),ISNUMBER(E$4)),IF(AND(E$4&lt;=$C24,E$4+6&gt;=$B24),2,""),"")</f>
        <v/>
      </c>
      <c r="F24" s="18" t="str">
        <f aca="false">IF(AND(ISNUMBER($B24),ISNUMBER($C24),ISNUMBER(F$4)),IF(AND(F$4&lt;=$C24,F$4+6&gt;=$B24),2,""),"")</f>
        <v/>
      </c>
      <c r="G24" s="18" t="str">
        <f aca="false">IF(AND(ISNUMBER($B24),ISNUMBER($C24),ISNUMBER(G$4)),IF(AND(G$4&lt;=$C24,G$4+6&gt;=$B24),2,""),"")</f>
        <v/>
      </c>
      <c r="H24" s="18" t="str">
        <f aca="false">IF(AND(ISNUMBER($B24),ISNUMBER($C24),ISNUMBER(H$4)),IF(AND(H$4&lt;=$C24,H$4+6&gt;=$B24),2,""),"")</f>
        <v/>
      </c>
      <c r="I24" s="18" t="str">
        <f aca="false">IF(AND(ISNUMBER($B24),ISNUMBER($C24),ISNUMBER(I$4)),IF(AND(I$4&lt;=$C24,I$4+6&gt;=$B24),2,""),"")</f>
        <v/>
      </c>
      <c r="J24" s="18" t="str">
        <f aca="false">IF(AND(ISNUMBER($B24),ISNUMBER($C24),ISNUMBER(J$4)),IF(AND(J$4&lt;=$C24,J$4+6&gt;=$B24),2,""),"")</f>
        <v/>
      </c>
      <c r="K24" s="18" t="str">
        <f aca="false">IF(AND(ISNUMBER($B24),ISNUMBER($C24),ISNUMBER(K$4)),IF(AND(K$4&lt;=$C24,K$4+6&gt;=$B24),2,""),"")</f>
        <v/>
      </c>
      <c r="L24" s="18" t="str">
        <f aca="false">IF(AND(ISNUMBER($B24),ISNUMBER($C24),ISNUMBER(L$4)),IF(AND(L$4&lt;=$C24,L$4+6&gt;=$B24),2,""),"")</f>
        <v/>
      </c>
      <c r="M24" s="18" t="str">
        <f aca="false">IF(AND(ISNUMBER($B24),ISNUMBER($C24),ISNUMBER(M$4)),IF(AND(M$4&lt;=$C24,M$4+6&gt;=$B24),2,""),"")</f>
        <v/>
      </c>
      <c r="N24" s="18" t="str">
        <f aca="false">IF(AND(ISNUMBER($B24),ISNUMBER($C24),ISNUMBER(N$4)),IF(AND(N$4&lt;=$C24,N$4+6&gt;=$B24),2,""),"")</f>
        <v/>
      </c>
      <c r="O24" s="18" t="str">
        <f aca="false">IF(AND(ISNUMBER($B24),ISNUMBER($C24),ISNUMBER(O$4)),IF(AND(O$4&lt;=$C24,O$4+6&gt;=$B24),2,""),"")</f>
        <v/>
      </c>
      <c r="P24" s="18" t="str">
        <f aca="false">IF(AND(ISNUMBER($B24),ISNUMBER($C24),ISNUMBER(P$4)),IF(AND(P$4&lt;=$C24,P$4+6&gt;=$B24),2,""),"")</f>
        <v/>
      </c>
      <c r="Q24" s="18" t="str">
        <f aca="false">IF(AND(ISNUMBER($B24),ISNUMBER($C24),ISNUMBER(Q$4)),IF(AND(Q$4&lt;=$C24,Q$4+6&gt;=$B24),2,""),"")</f>
        <v/>
      </c>
      <c r="R24" s="18" t="str">
        <f aca="false">IF(AND(ISNUMBER($B24),ISNUMBER($C24),ISNUMBER(R$4)),IF(AND(R$4&lt;=$C24,R$4+6&gt;=$B24),2,""),"")</f>
        <v/>
      </c>
      <c r="S24" s="18" t="str">
        <f aca="false">IF(AND(ISNUMBER($B24),ISNUMBER($C24),ISNUMBER(S$4)),IF(AND(S$4&lt;=$C24,S$4+6&gt;=$B24),2,""),"")</f>
        <v/>
      </c>
      <c r="T24" s="18" t="str">
        <f aca="false">IF(AND(ISNUMBER($B24),ISNUMBER($C24),ISNUMBER(T$4)),IF(AND(T$4&lt;=$C24,T$4+6&gt;=$B24),2,""),"")</f>
        <v/>
      </c>
      <c r="U24" s="18" t="str">
        <f aca="false">IF(AND(ISNUMBER($B24),ISNUMBER($C24),ISNUMBER(U$4)),IF(AND(U$4&lt;=$C24,U$4+6&gt;=$B24),2,""),"")</f>
        <v/>
      </c>
      <c r="V24" s="18" t="str">
        <f aca="false">IF(AND(ISNUMBER($B24),ISNUMBER($C24),ISNUMBER(V$4)),IF(AND(V$4&lt;=$C24,V$4+6&gt;=$B24),2,""),"")</f>
        <v/>
      </c>
      <c r="W24" s="18" t="str">
        <f aca="false">IF(AND(ISNUMBER($B24),ISNUMBER($C24),ISNUMBER(W$4)),IF(AND(W$4&lt;=$C24,W$4+6&gt;=$B24),2,""),"")</f>
        <v/>
      </c>
      <c r="X24" s="18" t="str">
        <f aca="false">IF(AND(ISNUMBER($B24),ISNUMBER($C24),ISNUMBER(X$4)),IF(AND(X$4&lt;=$C24,X$4+6&gt;=$B24),2,""),"")</f>
        <v/>
      </c>
      <c r="Y24" s="18" t="str">
        <f aca="false">IF(AND(ISNUMBER($B24),ISNUMBER($C24),ISNUMBER(Y$4)),IF(AND(Y$4&lt;=$C24,Y$4+6&gt;=$B24),2,""),"")</f>
        <v/>
      </c>
      <c r="Z24" s="18" t="str">
        <f aca="false">IF(AND(ISNUMBER($B24),ISNUMBER($C24),ISNUMBER(Z$4)),IF(AND(Z$4&lt;=$C24,Z$4+6&gt;=$B24),2,""),"")</f>
        <v/>
      </c>
      <c r="AA24" s="18" t="str">
        <f aca="false">IF(AND(ISNUMBER($B24),ISNUMBER($C24),ISNUMBER(AA$4)),IF(AND(AA$4&lt;=$C24,AA$4+6&gt;=$B24),2,""),"")</f>
        <v/>
      </c>
      <c r="AB24" s="18" t="str">
        <f aca="false">IF(AND(ISNUMBER($B24),ISNUMBER($C24),ISNUMBER(AB$4)),IF(AND(AB$4&lt;=$C24,AB$4+6&gt;=$B24),2,""),"")</f>
        <v/>
      </c>
      <c r="AC24" s="18" t="str">
        <f aca="false">IF(AND(ISNUMBER($B24),ISNUMBER($C24),ISNUMBER(AC$4)),IF(AND(AC$4&lt;=$C24,AC$4+6&gt;=$B24),2,""),"")</f>
        <v/>
      </c>
      <c r="AD24" s="18" t="str">
        <f aca="false">IF(AND(ISNUMBER($B24),ISNUMBER($C24),ISNUMBER(AD$4)),IF(AND(AD$4&lt;=$C24,AD$4+6&gt;=$B24),2,""),"")</f>
        <v/>
      </c>
      <c r="AE24" s="18" t="str">
        <f aca="false">IF(AND(ISNUMBER($B24),ISNUMBER($C24),ISNUMBER(AE$4)),IF(AND(AE$4&lt;=$C24,AE$4+6&gt;=$B24),2,""),"")</f>
        <v/>
      </c>
      <c r="AF24" s="18" t="str">
        <f aca="false">IF(AND(ISNUMBER($B24),ISNUMBER($C24),ISNUMBER(AF$4)),IF(AND(AF$4&lt;=$C24,AF$4+6&gt;=$B24),2,""),"")</f>
        <v/>
      </c>
      <c r="AG24" s="18" t="str">
        <f aca="false">IF(AND(ISNUMBER($B24),ISNUMBER($C24),ISNUMBER(AG$4)),IF(AND(AG$4&lt;=$C24,AG$4+6&gt;=$B24),2,""),"")</f>
        <v/>
      </c>
      <c r="AH24" s="18" t="str">
        <f aca="false">IF(AND(ISNUMBER($B24),ISNUMBER($C24),ISNUMBER(AH$4)),IF(AND(AH$4&lt;=$C24,AH$4+6&gt;=$B24),2,""),"")</f>
        <v/>
      </c>
      <c r="AI24" s="18" t="str">
        <f aca="false">IF(AND(ISNUMBER($B24),ISNUMBER($C24),ISNUMBER(AI$4)),IF(AND(AI$4&lt;=$C24,AI$4+6&gt;=$B24),2,""),"")</f>
        <v/>
      </c>
      <c r="AJ24" s="18" t="str">
        <f aca="false">IF(AND(ISNUMBER($B24),ISNUMBER($C24),ISNUMBER(AJ$4)),IF(AND(AJ$4&lt;=$C24,AJ$4+6&gt;=$B24),2,""),"")</f>
        <v/>
      </c>
      <c r="AK24" s="18" t="str">
        <f aca="false">IF(AND(ISNUMBER($B24),ISNUMBER($C24),ISNUMBER(AK$4)),IF(AND(AK$4&lt;=$C24,AK$4+6&gt;=$B24),2,""),"")</f>
        <v/>
      </c>
      <c r="AL24" s="18" t="str">
        <f aca="false">IF(AND(ISNUMBER($B24),ISNUMBER($C24),ISNUMBER(AL$4)),IF(AND(AL$4&lt;=$C24,AL$4+6&gt;=$B24),2,""),"")</f>
        <v/>
      </c>
      <c r="AM24" s="18" t="str">
        <f aca="false">IF(AND(ISNUMBER($B24),ISNUMBER($C24),ISNUMBER(AM$4)),IF(AND(AM$4&lt;=$C24,AM$4+6&gt;=$B24),2,""),"")</f>
        <v/>
      </c>
      <c r="AN24" s="18" t="str">
        <f aca="false">IF(AND(ISNUMBER($B24),ISNUMBER($C24),ISNUMBER(AN$4)),IF(AND(AN$4&lt;=$C24,AN$4+6&gt;=$B24),2,""),"")</f>
        <v/>
      </c>
      <c r="AO24" s="18" t="str">
        <f aca="false">IF(AND(ISNUMBER($B24),ISNUMBER($C24),ISNUMBER(AO$4)),IF(AND(AO$4&lt;=$C24,AO$4+6&gt;=$B24),2,""),"")</f>
        <v/>
      </c>
      <c r="AP24" s="18" t="str">
        <f aca="false">IF(AND(ISNUMBER($B24),ISNUMBER($C24),ISNUMBER(AP$4)),IF(AND(AP$4&lt;=$C24,AP$4+6&gt;=$B24),2,""),"")</f>
        <v/>
      </c>
      <c r="AQ24" s="18" t="str">
        <f aca="false">IF(AND(ISNUMBER($B24),ISNUMBER($C24),ISNUMBER(AQ$4)),IF(AND(AQ$4&lt;=$C24,AQ$4+6&gt;=$B24),2,""),"")</f>
        <v/>
      </c>
      <c r="AR24" s="18" t="str">
        <f aca="false">IF(AND(ISNUMBER($B24),ISNUMBER($C24),ISNUMBER(AR$4)),IF(AND(AR$4&lt;=$C24,AR$4+6&gt;=$B24),2,""),"")</f>
        <v/>
      </c>
      <c r="AS24" s="18" t="str">
        <f aca="false">IF(AND(ISNUMBER($B24),ISNUMBER($C24),ISNUMBER(AS$4)),IF(AND(AS$4&lt;=$C24,AS$4+6&gt;=$B24),2,""),"")</f>
        <v/>
      </c>
      <c r="AT24" s="18" t="str">
        <f aca="false">IF(AND(ISNUMBER($B24),ISNUMBER($C24),ISNUMBER(AT$4)),IF(AND(AT$4&lt;=$C24,AT$4+6&gt;=$B24),2,""),"")</f>
        <v/>
      </c>
      <c r="AU24" s="18" t="str">
        <f aca="false">IF(AND(ISNUMBER($B24),ISNUMBER($C24),ISNUMBER(AU$4)),IF(AND(AU$4&lt;=$C24,AU$4+6&gt;=$B24),2,""),"")</f>
        <v/>
      </c>
      <c r="AV24" s="18" t="str">
        <f aca="false">IF(AND(ISNUMBER($B24),ISNUMBER($C24),ISNUMBER(AV$4)),IF(AND(AV$4&lt;=$C24,AV$4+6&gt;=$B24),2,""),"")</f>
        <v/>
      </c>
      <c r="AW24" s="18" t="str">
        <f aca="false">IF(AND(ISNUMBER($B24),ISNUMBER($C24),ISNUMBER(AW$4)),IF(AND(AW$4&lt;=$C24,AW$4+6&gt;=$B24),2,""),"")</f>
        <v/>
      </c>
      <c r="AX24" s="18" t="str">
        <f aca="false">IF(AND(ISNUMBER($B24),ISNUMBER($C24),ISNUMBER(AX$4)),IF(AND(AX$4&lt;=$C24,AX$4+6&gt;=$B24),2,""),"")</f>
        <v/>
      </c>
      <c r="AY24" s="18" t="str">
        <f aca="false">IF(AND(ISNUMBER($B24),ISNUMBER($C24),ISNUMBER(AY$4)),IF(AND(AY$4&lt;=$C24,AY$4+6&gt;=$B24),2,""),"")</f>
        <v/>
      </c>
      <c r="AZ24" s="18" t="str">
        <f aca="false">IF(AND(ISNUMBER($B24),ISNUMBER($C24),ISNUMBER(AZ$4)),IF(AND(AZ$4&lt;=$C24,AZ$4+6&gt;=$B24),2,""),"")</f>
        <v/>
      </c>
      <c r="BA24" s="18" t="str">
        <f aca="false">IF(AND(ISNUMBER($B24),ISNUMBER($C24),ISNUMBER(BA$4)),IF(AND(BA$4&lt;=$C24,BA$4+6&gt;=$B24),2,""),"")</f>
        <v/>
      </c>
      <c r="BB24" s="18" t="str">
        <f aca="false">IF(AND(ISNUMBER($B24),ISNUMBER($C24),ISNUMBER(BB$4)),IF(AND(BB$4&lt;=$C24,BB$4+6&gt;=$B24),2,""),"")</f>
        <v/>
      </c>
      <c r="BC24" s="18" t="str">
        <f aca="false">IF(AND(ISNUMBER($B24),ISNUMBER($C24),ISNUMBER(BC$4)),IF(AND(BC$4&lt;=$C24,BC$4+6&gt;=$B24),2,""),"")</f>
        <v/>
      </c>
      <c r="BD24" s="18" t="str">
        <f aca="false">IF(AND(ISNUMBER($B24),ISNUMBER($C24),ISNUMBER(BD$4)),IF(AND(BD$4&lt;=$C24,BD$4+6&gt;=$B24),2,""),"")</f>
        <v/>
      </c>
      <c r="BE24" s="18" t="str">
        <f aca="false">IF(AND(ISNUMBER($B24),ISNUMBER($C24),ISNUMBER(BE$4)),IF(AND(BE$4&lt;=$C24,BE$4+6&gt;=$B24),2,""),"")</f>
        <v/>
      </c>
      <c r="BF24" s="18" t="str">
        <f aca="false">IF(AND(ISNUMBER($B24),ISNUMBER($C24),ISNUMBER(BF$4)),IF(AND(BF$4&lt;=$C24,BF$4+6&gt;=$B24),2,""),"")</f>
        <v/>
      </c>
      <c r="BG24" s="18" t="str">
        <f aca="false">IF(AND(ISNUMBER($B24),ISNUMBER($C24),ISNUMBER(BG$4)),IF(AND(BG$4&lt;=$C24,BG$4+6&gt;=$B24),2,""),"")</f>
        <v/>
      </c>
      <c r="BH24" s="18" t="str">
        <f aca="false">IF(AND(ISNUMBER($B24),ISNUMBER($C24),ISNUMBER(BH$4)),IF(AND(BH$4&lt;=$C24,BH$4+6&gt;=$B24),2,""),"")</f>
        <v/>
      </c>
      <c r="BI24" s="18" t="str">
        <f aca="false">IF(AND(ISNUMBER($B24),ISNUMBER($C24),ISNUMBER(BI$4)),IF(AND(BI$4&lt;=$C24,BI$4+6&gt;=$B24),2,""),"")</f>
        <v/>
      </c>
      <c r="BJ24" s="18" t="str">
        <f aca="false">IF(AND(ISNUMBER($B24),ISNUMBER($C24),ISNUMBER(BJ$4)),IF(AND(BJ$4&lt;=$C24,BJ$4+6&gt;=$B24),2,""),"")</f>
        <v/>
      </c>
      <c r="BK24" s="18" t="str">
        <f aca="false">IF(AND(ISNUMBER($B24),ISNUMBER($C24),ISNUMBER(BK$4)),IF(AND(BK$4&lt;=$C24,BK$4+6&gt;=$B24),2,""),"")</f>
        <v/>
      </c>
      <c r="BL24" s="18" t="str">
        <f aca="false">IF(AND(ISNUMBER($B24),ISNUMBER($C24),ISNUMBER(BL$4)),IF(AND(BL$4&lt;=$C24,BL$4+6&gt;=$B24),2,""),"")</f>
        <v/>
      </c>
      <c r="BM24" s="18" t="str">
        <f aca="false">IF(AND(ISNUMBER($B24),ISNUMBER($C24),ISNUMBER(BM$4)),IF(AND(BM$4&lt;=$C24,BM$4+6&gt;=$B24),2,""),"")</f>
        <v/>
      </c>
      <c r="BN24" s="18" t="str">
        <f aca="false">IF(AND(ISNUMBER($B24),ISNUMBER($C24),ISNUMBER(BN$4)),IF(AND(BN$4&lt;=$C24,BN$4+6&gt;=$B24),2,""),"")</f>
        <v/>
      </c>
      <c r="BO24" s="18" t="str">
        <f aca="false">IF(AND(ISNUMBER($B24),ISNUMBER($C24),ISNUMBER(BO$4)),IF(AND(BO$4&lt;=$C24,BO$4+6&gt;=$B24),2,""),"")</f>
        <v/>
      </c>
      <c r="BP24" s="18" t="str">
        <f aca="false">IF(AND(ISNUMBER($B24),ISNUMBER($C24),ISNUMBER(BP$4)),IF(AND(BP$4&lt;=$C24,BP$4+6&gt;=$B24),2,""),"")</f>
        <v/>
      </c>
      <c r="BQ24" s="18" t="str">
        <f aca="false">IF(AND(ISNUMBER($B24),ISNUMBER($C24),ISNUMBER(BQ$4)),IF(AND(BQ$4&lt;=$C24,BQ$4+6&gt;=$B24),2,""),"")</f>
        <v/>
      </c>
      <c r="BR24" s="18" t="str">
        <f aca="false">IF(AND(ISNUMBER($B24),ISNUMBER($C24),ISNUMBER(BR$4)),IF(AND(BR$4&lt;=$C24,BR$4+6&gt;=$B24),2,""),"")</f>
        <v/>
      </c>
      <c r="BS24" s="18" t="str">
        <f aca="false">IF(AND(ISNUMBER($B24),ISNUMBER($C24),ISNUMBER(BS$4)),IF(AND(BS$4&lt;=$C24,BS$4+6&gt;=$B24),2,""),"")</f>
        <v/>
      </c>
      <c r="BT24" s="18" t="str">
        <f aca="false">IF(AND(ISNUMBER($B24),ISNUMBER($C24),ISNUMBER(BT$4)),IF(AND(BT$4&lt;=$C24,BT$4+6&gt;=$B24),2,""),"")</f>
        <v/>
      </c>
      <c r="BU24" s="18" t="str">
        <f aca="false">IF(AND(ISNUMBER($B24),ISNUMBER($C24),ISNUMBER(BU$4)),IF(AND(BU$4&lt;=$C24,BU$4+6&gt;=$B24),2,""),"")</f>
        <v/>
      </c>
      <c r="BV24" s="18" t="str">
        <f aca="false">IF(AND(ISNUMBER($B24),ISNUMBER($C24),ISNUMBER(BV$4)),IF(AND(BV$4&lt;=$C24,BV$4+6&gt;=$B24),2,""),"")</f>
        <v/>
      </c>
      <c r="BW24" s="18" t="str">
        <f aca="false">IF(AND(ISNUMBER($B24),ISNUMBER($C24),ISNUMBER(BW$4)),IF(AND(BW$4&lt;=$C24,BW$4+6&gt;=$B24),2,""),"")</f>
        <v/>
      </c>
      <c r="BX24" s="18" t="str">
        <f aca="false">IF(AND(ISNUMBER($B24),ISNUMBER($C24),ISNUMBER(BX$4)),IF(AND(BX$4&lt;=$C24,BX$4+6&gt;=$B24),2,""),"")</f>
        <v/>
      </c>
      <c r="BY24" s="18" t="str">
        <f aca="false">IF(AND(ISNUMBER($B24),ISNUMBER($C24),ISNUMBER(BY$4)),IF(AND(BY$4&lt;=$C24,BY$4+6&gt;=$B24),2,""),"")</f>
        <v/>
      </c>
      <c r="BZ24" s="18" t="str">
        <f aca="false">IF(AND(ISNUMBER($B24),ISNUMBER($C24),ISNUMBER(BZ$4)),IF(AND(BZ$4&lt;=$C24,BZ$4+6&gt;=$B24),2,""),"")</f>
        <v/>
      </c>
      <c r="CA24" s="18" t="str">
        <f aca="false">IF(AND(ISNUMBER($B24),ISNUMBER($C24),ISNUMBER(CA$4)),IF(AND(CA$4&lt;=$C24,CA$4+6&gt;=$B24),2,""),"")</f>
        <v/>
      </c>
      <c r="CB24" s="18" t="str">
        <f aca="false">IF(AND(ISNUMBER($B24),ISNUMBER($C24),ISNUMBER(CB$4)),IF(AND(CB$4&lt;=$C24,CB$4+6&gt;=$B24),2,""),"")</f>
        <v/>
      </c>
      <c r="CC24" s="18" t="str">
        <f aca="false">IF(AND(ISNUMBER($B24),ISNUMBER($C24),ISNUMBER(CC$4)),IF(AND(CC$4&lt;=$C24,CC$4+6&gt;=$B24),2,""),"")</f>
        <v/>
      </c>
      <c r="CD24" s="18" t="str">
        <f aca="false">IF(AND(ISNUMBER($B24),ISNUMBER($C24),ISNUMBER(CD$4)),IF(AND(CD$4&lt;=$C24,CD$4+6&gt;=$B24),2,""),"")</f>
        <v/>
      </c>
      <c r="CE24" s="18" t="str">
        <f aca="false">IF(AND(ISNUMBER($B24),ISNUMBER($C24),ISNUMBER(CE$4)),IF(AND(CE$4&lt;=$C24,CE$4+6&gt;=$B24),2,""),"")</f>
        <v/>
      </c>
    </row>
    <row r="25" customFormat="false" ht="15" hidden="false" customHeight="false" outlineLevel="0" collapsed="false">
      <c r="A25" s="65" t="s">
        <v>704</v>
      </c>
      <c r="B25" s="62" t="str">
        <f aca="false">IF(ISNUMBER(Jaloane!$G$25),EDATE(Jaloane!$G$25,-3),"")</f>
        <v/>
      </c>
      <c r="C25" s="62" t="str">
        <f aca="false">B25</f>
        <v/>
      </c>
      <c r="D25" s="18" t="str">
        <f aca="false">IF(AND(ISNUMBER($B25),ISNUMBER($C25),ISNUMBER(D$4)),IF(AND(D$4&lt;=$C25,D$4+6&gt;=$B25),2,""),"")</f>
        <v/>
      </c>
      <c r="E25" s="18" t="str">
        <f aca="false">IF(AND(ISNUMBER($B25),ISNUMBER($C25),ISNUMBER(E$4)),IF(AND(E$4&lt;=$C25,E$4+6&gt;=$B25),2,""),"")</f>
        <v/>
      </c>
      <c r="F25" s="18" t="str">
        <f aca="false">IF(AND(ISNUMBER($B25),ISNUMBER($C25),ISNUMBER(F$4)),IF(AND(F$4&lt;=$C25,F$4+6&gt;=$B25),2,""),"")</f>
        <v/>
      </c>
      <c r="G25" s="18" t="str">
        <f aca="false">IF(AND(ISNUMBER($B25),ISNUMBER($C25),ISNUMBER(G$4)),IF(AND(G$4&lt;=$C25,G$4+6&gt;=$B25),2,""),"")</f>
        <v/>
      </c>
      <c r="H25" s="18" t="str">
        <f aca="false">IF(AND(ISNUMBER($B25),ISNUMBER($C25),ISNUMBER(H$4)),IF(AND(H$4&lt;=$C25,H$4+6&gt;=$B25),2,""),"")</f>
        <v/>
      </c>
      <c r="I25" s="18" t="str">
        <f aca="false">IF(AND(ISNUMBER($B25),ISNUMBER($C25),ISNUMBER(I$4)),IF(AND(I$4&lt;=$C25,I$4+6&gt;=$B25),2,""),"")</f>
        <v/>
      </c>
      <c r="J25" s="18" t="str">
        <f aca="false">IF(AND(ISNUMBER($B25),ISNUMBER($C25),ISNUMBER(J$4)),IF(AND(J$4&lt;=$C25,J$4+6&gt;=$B25),2,""),"")</f>
        <v/>
      </c>
      <c r="K25" s="18" t="str">
        <f aca="false">IF(AND(ISNUMBER($B25),ISNUMBER($C25),ISNUMBER(K$4)),IF(AND(K$4&lt;=$C25,K$4+6&gt;=$B25),2,""),"")</f>
        <v/>
      </c>
      <c r="L25" s="18" t="str">
        <f aca="false">IF(AND(ISNUMBER($B25),ISNUMBER($C25),ISNUMBER(L$4)),IF(AND(L$4&lt;=$C25,L$4+6&gt;=$B25),2,""),"")</f>
        <v/>
      </c>
      <c r="M25" s="18" t="str">
        <f aca="false">IF(AND(ISNUMBER($B25),ISNUMBER($C25),ISNUMBER(M$4)),IF(AND(M$4&lt;=$C25,M$4+6&gt;=$B25),2,""),"")</f>
        <v/>
      </c>
      <c r="N25" s="18" t="str">
        <f aca="false">IF(AND(ISNUMBER($B25),ISNUMBER($C25),ISNUMBER(N$4)),IF(AND(N$4&lt;=$C25,N$4+6&gt;=$B25),2,""),"")</f>
        <v/>
      </c>
      <c r="O25" s="18" t="str">
        <f aca="false">IF(AND(ISNUMBER($B25),ISNUMBER($C25),ISNUMBER(O$4)),IF(AND(O$4&lt;=$C25,O$4+6&gt;=$B25),2,""),"")</f>
        <v/>
      </c>
      <c r="P25" s="18" t="str">
        <f aca="false">IF(AND(ISNUMBER($B25),ISNUMBER($C25),ISNUMBER(P$4)),IF(AND(P$4&lt;=$C25,P$4+6&gt;=$B25),2,""),"")</f>
        <v/>
      </c>
      <c r="Q25" s="18" t="str">
        <f aca="false">IF(AND(ISNUMBER($B25),ISNUMBER($C25),ISNUMBER(Q$4)),IF(AND(Q$4&lt;=$C25,Q$4+6&gt;=$B25),2,""),"")</f>
        <v/>
      </c>
      <c r="R25" s="18" t="str">
        <f aca="false">IF(AND(ISNUMBER($B25),ISNUMBER($C25),ISNUMBER(R$4)),IF(AND(R$4&lt;=$C25,R$4+6&gt;=$B25),2,""),"")</f>
        <v/>
      </c>
      <c r="S25" s="18" t="str">
        <f aca="false">IF(AND(ISNUMBER($B25),ISNUMBER($C25),ISNUMBER(S$4)),IF(AND(S$4&lt;=$C25,S$4+6&gt;=$B25),2,""),"")</f>
        <v/>
      </c>
      <c r="T25" s="18" t="str">
        <f aca="false">IF(AND(ISNUMBER($B25),ISNUMBER($C25),ISNUMBER(T$4)),IF(AND(T$4&lt;=$C25,T$4+6&gt;=$B25),2,""),"")</f>
        <v/>
      </c>
      <c r="U25" s="18" t="str">
        <f aca="false">IF(AND(ISNUMBER($B25),ISNUMBER($C25),ISNUMBER(U$4)),IF(AND(U$4&lt;=$C25,U$4+6&gt;=$B25),2,""),"")</f>
        <v/>
      </c>
      <c r="V25" s="18" t="str">
        <f aca="false">IF(AND(ISNUMBER($B25),ISNUMBER($C25),ISNUMBER(V$4)),IF(AND(V$4&lt;=$C25,V$4+6&gt;=$B25),2,""),"")</f>
        <v/>
      </c>
      <c r="W25" s="18" t="str">
        <f aca="false">IF(AND(ISNUMBER($B25),ISNUMBER($C25),ISNUMBER(W$4)),IF(AND(W$4&lt;=$C25,W$4+6&gt;=$B25),2,""),"")</f>
        <v/>
      </c>
      <c r="X25" s="18" t="str">
        <f aca="false">IF(AND(ISNUMBER($B25),ISNUMBER($C25),ISNUMBER(X$4)),IF(AND(X$4&lt;=$C25,X$4+6&gt;=$B25),2,""),"")</f>
        <v/>
      </c>
      <c r="Y25" s="18" t="str">
        <f aca="false">IF(AND(ISNUMBER($B25),ISNUMBER($C25),ISNUMBER(Y$4)),IF(AND(Y$4&lt;=$C25,Y$4+6&gt;=$B25),2,""),"")</f>
        <v/>
      </c>
      <c r="Z25" s="18" t="str">
        <f aca="false">IF(AND(ISNUMBER($B25),ISNUMBER($C25),ISNUMBER(Z$4)),IF(AND(Z$4&lt;=$C25,Z$4+6&gt;=$B25),2,""),"")</f>
        <v/>
      </c>
      <c r="AA25" s="18" t="str">
        <f aca="false">IF(AND(ISNUMBER($B25),ISNUMBER($C25),ISNUMBER(AA$4)),IF(AND(AA$4&lt;=$C25,AA$4+6&gt;=$B25),2,""),"")</f>
        <v/>
      </c>
      <c r="AB25" s="18" t="str">
        <f aca="false">IF(AND(ISNUMBER($B25),ISNUMBER($C25),ISNUMBER(AB$4)),IF(AND(AB$4&lt;=$C25,AB$4+6&gt;=$B25),2,""),"")</f>
        <v/>
      </c>
      <c r="AC25" s="18" t="str">
        <f aca="false">IF(AND(ISNUMBER($B25),ISNUMBER($C25),ISNUMBER(AC$4)),IF(AND(AC$4&lt;=$C25,AC$4+6&gt;=$B25),2,""),"")</f>
        <v/>
      </c>
      <c r="AD25" s="18" t="str">
        <f aca="false">IF(AND(ISNUMBER($B25),ISNUMBER($C25),ISNUMBER(AD$4)),IF(AND(AD$4&lt;=$C25,AD$4+6&gt;=$B25),2,""),"")</f>
        <v/>
      </c>
      <c r="AE25" s="18" t="str">
        <f aca="false">IF(AND(ISNUMBER($B25),ISNUMBER($C25),ISNUMBER(AE$4)),IF(AND(AE$4&lt;=$C25,AE$4+6&gt;=$B25),2,""),"")</f>
        <v/>
      </c>
      <c r="AF25" s="18" t="str">
        <f aca="false">IF(AND(ISNUMBER($B25),ISNUMBER($C25),ISNUMBER(AF$4)),IF(AND(AF$4&lt;=$C25,AF$4+6&gt;=$B25),2,""),"")</f>
        <v/>
      </c>
      <c r="AG25" s="18" t="str">
        <f aca="false">IF(AND(ISNUMBER($B25),ISNUMBER($C25),ISNUMBER(AG$4)),IF(AND(AG$4&lt;=$C25,AG$4+6&gt;=$B25),2,""),"")</f>
        <v/>
      </c>
      <c r="AH25" s="18" t="str">
        <f aca="false">IF(AND(ISNUMBER($B25),ISNUMBER($C25),ISNUMBER(AH$4)),IF(AND(AH$4&lt;=$C25,AH$4+6&gt;=$B25),2,""),"")</f>
        <v/>
      </c>
      <c r="AI25" s="18" t="str">
        <f aca="false">IF(AND(ISNUMBER($B25),ISNUMBER($C25),ISNUMBER(AI$4)),IF(AND(AI$4&lt;=$C25,AI$4+6&gt;=$B25),2,""),"")</f>
        <v/>
      </c>
      <c r="AJ25" s="18" t="str">
        <f aca="false">IF(AND(ISNUMBER($B25),ISNUMBER($C25),ISNUMBER(AJ$4)),IF(AND(AJ$4&lt;=$C25,AJ$4+6&gt;=$B25),2,""),"")</f>
        <v/>
      </c>
      <c r="AK25" s="18" t="str">
        <f aca="false">IF(AND(ISNUMBER($B25),ISNUMBER($C25),ISNUMBER(AK$4)),IF(AND(AK$4&lt;=$C25,AK$4+6&gt;=$B25),2,""),"")</f>
        <v/>
      </c>
      <c r="AL25" s="18" t="str">
        <f aca="false">IF(AND(ISNUMBER($B25),ISNUMBER($C25),ISNUMBER(AL$4)),IF(AND(AL$4&lt;=$C25,AL$4+6&gt;=$B25),2,""),"")</f>
        <v/>
      </c>
      <c r="AM25" s="18" t="str">
        <f aca="false">IF(AND(ISNUMBER($B25),ISNUMBER($C25),ISNUMBER(AM$4)),IF(AND(AM$4&lt;=$C25,AM$4+6&gt;=$B25),2,""),"")</f>
        <v/>
      </c>
      <c r="AN25" s="18" t="str">
        <f aca="false">IF(AND(ISNUMBER($B25),ISNUMBER($C25),ISNUMBER(AN$4)),IF(AND(AN$4&lt;=$C25,AN$4+6&gt;=$B25),2,""),"")</f>
        <v/>
      </c>
      <c r="AO25" s="18" t="str">
        <f aca="false">IF(AND(ISNUMBER($B25),ISNUMBER($C25),ISNUMBER(AO$4)),IF(AND(AO$4&lt;=$C25,AO$4+6&gt;=$B25),2,""),"")</f>
        <v/>
      </c>
      <c r="AP25" s="18" t="str">
        <f aca="false">IF(AND(ISNUMBER($B25),ISNUMBER($C25),ISNUMBER(AP$4)),IF(AND(AP$4&lt;=$C25,AP$4+6&gt;=$B25),2,""),"")</f>
        <v/>
      </c>
      <c r="AQ25" s="18" t="str">
        <f aca="false">IF(AND(ISNUMBER($B25),ISNUMBER($C25),ISNUMBER(AQ$4)),IF(AND(AQ$4&lt;=$C25,AQ$4+6&gt;=$B25),2,""),"")</f>
        <v/>
      </c>
      <c r="AR25" s="18" t="str">
        <f aca="false">IF(AND(ISNUMBER($B25),ISNUMBER($C25),ISNUMBER(AR$4)),IF(AND(AR$4&lt;=$C25,AR$4+6&gt;=$B25),2,""),"")</f>
        <v/>
      </c>
      <c r="AS25" s="18" t="str">
        <f aca="false">IF(AND(ISNUMBER($B25),ISNUMBER($C25),ISNUMBER(AS$4)),IF(AND(AS$4&lt;=$C25,AS$4+6&gt;=$B25),2,""),"")</f>
        <v/>
      </c>
      <c r="AT25" s="18" t="str">
        <f aca="false">IF(AND(ISNUMBER($B25),ISNUMBER($C25),ISNUMBER(AT$4)),IF(AND(AT$4&lt;=$C25,AT$4+6&gt;=$B25),2,""),"")</f>
        <v/>
      </c>
      <c r="AU25" s="18" t="str">
        <f aca="false">IF(AND(ISNUMBER($B25),ISNUMBER($C25),ISNUMBER(AU$4)),IF(AND(AU$4&lt;=$C25,AU$4+6&gt;=$B25),2,""),"")</f>
        <v/>
      </c>
      <c r="AV25" s="18" t="str">
        <f aca="false">IF(AND(ISNUMBER($B25),ISNUMBER($C25),ISNUMBER(AV$4)),IF(AND(AV$4&lt;=$C25,AV$4+6&gt;=$B25),2,""),"")</f>
        <v/>
      </c>
      <c r="AW25" s="18" t="str">
        <f aca="false">IF(AND(ISNUMBER($B25),ISNUMBER($C25),ISNUMBER(AW$4)),IF(AND(AW$4&lt;=$C25,AW$4+6&gt;=$B25),2,""),"")</f>
        <v/>
      </c>
      <c r="AX25" s="18" t="str">
        <f aca="false">IF(AND(ISNUMBER($B25),ISNUMBER($C25),ISNUMBER(AX$4)),IF(AND(AX$4&lt;=$C25,AX$4+6&gt;=$B25),2,""),"")</f>
        <v/>
      </c>
      <c r="AY25" s="18" t="str">
        <f aca="false">IF(AND(ISNUMBER($B25),ISNUMBER($C25),ISNUMBER(AY$4)),IF(AND(AY$4&lt;=$C25,AY$4+6&gt;=$B25),2,""),"")</f>
        <v/>
      </c>
      <c r="AZ25" s="18" t="str">
        <f aca="false">IF(AND(ISNUMBER($B25),ISNUMBER($C25),ISNUMBER(AZ$4)),IF(AND(AZ$4&lt;=$C25,AZ$4+6&gt;=$B25),2,""),"")</f>
        <v/>
      </c>
      <c r="BA25" s="18" t="str">
        <f aca="false">IF(AND(ISNUMBER($B25),ISNUMBER($C25),ISNUMBER(BA$4)),IF(AND(BA$4&lt;=$C25,BA$4+6&gt;=$B25),2,""),"")</f>
        <v/>
      </c>
      <c r="BB25" s="18" t="str">
        <f aca="false">IF(AND(ISNUMBER($B25),ISNUMBER($C25),ISNUMBER(BB$4)),IF(AND(BB$4&lt;=$C25,BB$4+6&gt;=$B25),2,""),"")</f>
        <v/>
      </c>
      <c r="BC25" s="18" t="str">
        <f aca="false">IF(AND(ISNUMBER($B25),ISNUMBER($C25),ISNUMBER(BC$4)),IF(AND(BC$4&lt;=$C25,BC$4+6&gt;=$B25),2,""),"")</f>
        <v/>
      </c>
      <c r="BD25" s="18" t="str">
        <f aca="false">IF(AND(ISNUMBER($B25),ISNUMBER($C25),ISNUMBER(BD$4)),IF(AND(BD$4&lt;=$C25,BD$4+6&gt;=$B25),2,""),"")</f>
        <v/>
      </c>
      <c r="BE25" s="18" t="str">
        <f aca="false">IF(AND(ISNUMBER($B25),ISNUMBER($C25),ISNUMBER(BE$4)),IF(AND(BE$4&lt;=$C25,BE$4+6&gt;=$B25),2,""),"")</f>
        <v/>
      </c>
      <c r="BF25" s="18" t="str">
        <f aca="false">IF(AND(ISNUMBER($B25),ISNUMBER($C25),ISNUMBER(BF$4)),IF(AND(BF$4&lt;=$C25,BF$4+6&gt;=$B25),2,""),"")</f>
        <v/>
      </c>
      <c r="BG25" s="18" t="str">
        <f aca="false">IF(AND(ISNUMBER($B25),ISNUMBER($C25),ISNUMBER(BG$4)),IF(AND(BG$4&lt;=$C25,BG$4+6&gt;=$B25),2,""),"")</f>
        <v/>
      </c>
      <c r="BH25" s="18" t="str">
        <f aca="false">IF(AND(ISNUMBER($B25),ISNUMBER($C25),ISNUMBER(BH$4)),IF(AND(BH$4&lt;=$C25,BH$4+6&gt;=$B25),2,""),"")</f>
        <v/>
      </c>
      <c r="BI25" s="18" t="str">
        <f aca="false">IF(AND(ISNUMBER($B25),ISNUMBER($C25),ISNUMBER(BI$4)),IF(AND(BI$4&lt;=$C25,BI$4+6&gt;=$B25),2,""),"")</f>
        <v/>
      </c>
      <c r="BJ25" s="18" t="str">
        <f aca="false">IF(AND(ISNUMBER($B25),ISNUMBER($C25),ISNUMBER(BJ$4)),IF(AND(BJ$4&lt;=$C25,BJ$4+6&gt;=$B25),2,""),"")</f>
        <v/>
      </c>
      <c r="BK25" s="18" t="str">
        <f aca="false">IF(AND(ISNUMBER($B25),ISNUMBER($C25),ISNUMBER(BK$4)),IF(AND(BK$4&lt;=$C25,BK$4+6&gt;=$B25),2,""),"")</f>
        <v/>
      </c>
      <c r="BL25" s="18" t="str">
        <f aca="false">IF(AND(ISNUMBER($B25),ISNUMBER($C25),ISNUMBER(BL$4)),IF(AND(BL$4&lt;=$C25,BL$4+6&gt;=$B25),2,""),"")</f>
        <v/>
      </c>
      <c r="BM25" s="18" t="str">
        <f aca="false">IF(AND(ISNUMBER($B25),ISNUMBER($C25),ISNUMBER(BM$4)),IF(AND(BM$4&lt;=$C25,BM$4+6&gt;=$B25),2,""),"")</f>
        <v/>
      </c>
      <c r="BN25" s="18" t="str">
        <f aca="false">IF(AND(ISNUMBER($B25),ISNUMBER($C25),ISNUMBER(BN$4)),IF(AND(BN$4&lt;=$C25,BN$4+6&gt;=$B25),2,""),"")</f>
        <v/>
      </c>
      <c r="BO25" s="18" t="str">
        <f aca="false">IF(AND(ISNUMBER($B25),ISNUMBER($C25),ISNUMBER(BO$4)),IF(AND(BO$4&lt;=$C25,BO$4+6&gt;=$B25),2,""),"")</f>
        <v/>
      </c>
      <c r="BP25" s="18" t="str">
        <f aca="false">IF(AND(ISNUMBER($B25),ISNUMBER($C25),ISNUMBER(BP$4)),IF(AND(BP$4&lt;=$C25,BP$4+6&gt;=$B25),2,""),"")</f>
        <v/>
      </c>
      <c r="BQ25" s="18" t="str">
        <f aca="false">IF(AND(ISNUMBER($B25),ISNUMBER($C25),ISNUMBER(BQ$4)),IF(AND(BQ$4&lt;=$C25,BQ$4+6&gt;=$B25),2,""),"")</f>
        <v/>
      </c>
      <c r="BR25" s="18" t="str">
        <f aca="false">IF(AND(ISNUMBER($B25),ISNUMBER($C25),ISNUMBER(BR$4)),IF(AND(BR$4&lt;=$C25,BR$4+6&gt;=$B25),2,""),"")</f>
        <v/>
      </c>
      <c r="BS25" s="18" t="str">
        <f aca="false">IF(AND(ISNUMBER($B25),ISNUMBER($C25),ISNUMBER(BS$4)),IF(AND(BS$4&lt;=$C25,BS$4+6&gt;=$B25),2,""),"")</f>
        <v/>
      </c>
      <c r="BT25" s="18" t="str">
        <f aca="false">IF(AND(ISNUMBER($B25),ISNUMBER($C25),ISNUMBER(BT$4)),IF(AND(BT$4&lt;=$C25,BT$4+6&gt;=$B25),2,""),"")</f>
        <v/>
      </c>
      <c r="BU25" s="18" t="str">
        <f aca="false">IF(AND(ISNUMBER($B25),ISNUMBER($C25),ISNUMBER(BU$4)),IF(AND(BU$4&lt;=$C25,BU$4+6&gt;=$B25),2,""),"")</f>
        <v/>
      </c>
      <c r="BV25" s="18" t="str">
        <f aca="false">IF(AND(ISNUMBER($B25),ISNUMBER($C25),ISNUMBER(BV$4)),IF(AND(BV$4&lt;=$C25,BV$4+6&gt;=$B25),2,""),"")</f>
        <v/>
      </c>
      <c r="BW25" s="18" t="str">
        <f aca="false">IF(AND(ISNUMBER($B25),ISNUMBER($C25),ISNUMBER(BW$4)),IF(AND(BW$4&lt;=$C25,BW$4+6&gt;=$B25),2,""),"")</f>
        <v/>
      </c>
      <c r="BX25" s="18" t="str">
        <f aca="false">IF(AND(ISNUMBER($B25),ISNUMBER($C25),ISNUMBER(BX$4)),IF(AND(BX$4&lt;=$C25,BX$4+6&gt;=$B25),2,""),"")</f>
        <v/>
      </c>
      <c r="BY25" s="18" t="str">
        <f aca="false">IF(AND(ISNUMBER($B25),ISNUMBER($C25),ISNUMBER(BY$4)),IF(AND(BY$4&lt;=$C25,BY$4+6&gt;=$B25),2,""),"")</f>
        <v/>
      </c>
      <c r="BZ25" s="18" t="str">
        <f aca="false">IF(AND(ISNUMBER($B25),ISNUMBER($C25),ISNUMBER(BZ$4)),IF(AND(BZ$4&lt;=$C25,BZ$4+6&gt;=$B25),2,""),"")</f>
        <v/>
      </c>
      <c r="CA25" s="18" t="str">
        <f aca="false">IF(AND(ISNUMBER($B25),ISNUMBER($C25),ISNUMBER(CA$4)),IF(AND(CA$4&lt;=$C25,CA$4+6&gt;=$B25),2,""),"")</f>
        <v/>
      </c>
      <c r="CB25" s="18" t="str">
        <f aca="false">IF(AND(ISNUMBER($B25),ISNUMBER($C25),ISNUMBER(CB$4)),IF(AND(CB$4&lt;=$C25,CB$4+6&gt;=$B25),2,""),"")</f>
        <v/>
      </c>
      <c r="CC25" s="18" t="str">
        <f aca="false">IF(AND(ISNUMBER($B25),ISNUMBER($C25),ISNUMBER(CC$4)),IF(AND(CC$4&lt;=$C25,CC$4+6&gt;=$B25),2,""),"")</f>
        <v/>
      </c>
      <c r="CD25" s="18" t="str">
        <f aca="false">IF(AND(ISNUMBER($B25),ISNUMBER($C25),ISNUMBER(CD$4)),IF(AND(CD$4&lt;=$C25,CD$4+6&gt;=$B25),2,""),"")</f>
        <v/>
      </c>
      <c r="CE25" s="18" t="str">
        <f aca="false">IF(AND(ISNUMBER($B25),ISNUMBER($C25),ISNUMBER(CE$4)),IF(AND(CE$4&lt;=$C25,CE$4+6&gt;=$B25),2,""),"")</f>
        <v/>
      </c>
    </row>
    <row r="27" customFormat="false" ht="15" hidden="false" customHeight="false" outlineLevel="0" collapsed="false">
      <c r="A27" s="6" t="s">
        <v>705</v>
      </c>
    </row>
  </sheetData>
  <conditionalFormatting sqref="D5:CE5">
    <cfRule type="cellIs" priority="2" operator="equal" aboveAverage="0" equalAverage="0" bottom="0" percent="0" rank="0" text="" dxfId="24">
      <formula>1</formula>
    </cfRule>
  </conditionalFormatting>
  <conditionalFormatting sqref="D6:CE6">
    <cfRule type="cellIs" priority="3" operator="equal" aboveAverage="0" equalAverage="0" bottom="0" percent="0" rank="0" text="" dxfId="0">
      <formula>1</formula>
    </cfRule>
  </conditionalFormatting>
  <conditionalFormatting sqref="D7:CE7">
    <cfRule type="cellIs" priority="4" operator="equal" aboveAverage="0" equalAverage="0" bottom="0" percent="0" rank="0" text="" dxfId="25">
      <formula>1</formula>
    </cfRule>
  </conditionalFormatting>
  <conditionalFormatting sqref="D8:CE8">
    <cfRule type="cellIs" priority="5" operator="equal" aboveAverage="0" equalAverage="0" bottom="0" percent="0" rank="0" text="" dxfId="26">
      <formula>1</formula>
    </cfRule>
  </conditionalFormatting>
  <conditionalFormatting sqref="D9:CE9">
    <cfRule type="cellIs" priority="6" operator="equal" aboveAverage="0" equalAverage="0" bottom="0" percent="0" rank="0" text="" dxfId="27">
      <formula>1</formula>
    </cfRule>
  </conditionalFormatting>
  <conditionalFormatting sqref="D10:CE10">
    <cfRule type="cellIs" priority="7" operator="equal" aboveAverage="0" equalAverage="0" bottom="0" percent="0" rank="0" text="" dxfId="28">
      <formula>1</formula>
    </cfRule>
  </conditionalFormatting>
  <conditionalFormatting sqref="D11:CE11">
    <cfRule type="cellIs" priority="8" operator="equal" aboveAverage="0" equalAverage="0" bottom="0" percent="0" rank="0" text="" dxfId="29">
      <formula>1</formula>
    </cfRule>
  </conditionalFormatting>
  <conditionalFormatting sqref="D12:CE12">
    <cfRule type="cellIs" priority="9" operator="equal" aboveAverage="0" equalAverage="0" bottom="0" percent="0" rank="0" text="" dxfId="1">
      <formula>2</formula>
    </cfRule>
  </conditionalFormatting>
  <conditionalFormatting sqref="D13:CE13">
    <cfRule type="cellIs" priority="10" operator="equal" aboveAverage="0" equalAverage="0" bottom="0" percent="0" rank="0" text="" dxfId="1">
      <formula>2</formula>
    </cfRule>
  </conditionalFormatting>
  <conditionalFormatting sqref="D14:CE14">
    <cfRule type="cellIs" priority="11" operator="equal" aboveAverage="0" equalAverage="0" bottom="0" percent="0" rank="0" text="" dxfId="1">
      <formula>2</formula>
    </cfRule>
  </conditionalFormatting>
  <conditionalFormatting sqref="D15:CE15">
    <cfRule type="cellIs" priority="12" operator="equal" aboveAverage="0" equalAverage="0" bottom="0" percent="0" rank="0" text="" dxfId="1">
      <formula>2</formula>
    </cfRule>
  </conditionalFormatting>
  <conditionalFormatting sqref="D16:CE16">
    <cfRule type="cellIs" priority="13" operator="equal" aboveAverage="0" equalAverage="0" bottom="0" percent="0" rank="0" text="" dxfId="1">
      <formula>2</formula>
    </cfRule>
  </conditionalFormatting>
  <conditionalFormatting sqref="D17:CE17">
    <cfRule type="cellIs" priority="14" operator="equal" aboveAverage="0" equalAverage="0" bottom="0" percent="0" rank="0" text="" dxfId="1">
      <formula>2</formula>
    </cfRule>
  </conditionalFormatting>
  <conditionalFormatting sqref="D18:CE18">
    <cfRule type="cellIs" priority="15" operator="equal" aboveAverage="0" equalAverage="0" bottom="0" percent="0" rank="0" text="" dxfId="1">
      <formula>2</formula>
    </cfRule>
  </conditionalFormatting>
  <conditionalFormatting sqref="D19:CE19">
    <cfRule type="cellIs" priority="16" operator="equal" aboveAverage="0" equalAverage="0" bottom="0" percent="0" rank="0" text="" dxfId="1">
      <formula>2</formula>
    </cfRule>
  </conditionalFormatting>
  <conditionalFormatting sqref="D20:CE20">
    <cfRule type="cellIs" priority="17" operator="equal" aboveAverage="0" equalAverage="0" bottom="0" percent="0" rank="0" text="" dxfId="1">
      <formula>2</formula>
    </cfRule>
  </conditionalFormatting>
  <conditionalFormatting sqref="D21:CE21">
    <cfRule type="cellIs" priority="18" operator="equal" aboveAverage="0" equalAverage="0" bottom="0" percent="0" rank="0" text="" dxfId="1">
      <formula>2</formula>
    </cfRule>
  </conditionalFormatting>
  <conditionalFormatting sqref="D22:CE22">
    <cfRule type="cellIs" priority="19" operator="equal" aboveAverage="0" equalAverage="0" bottom="0" percent="0" rank="0" text="" dxfId="1">
      <formula>2</formula>
    </cfRule>
  </conditionalFormatting>
  <conditionalFormatting sqref="D23:CE23">
    <cfRule type="cellIs" priority="20" operator="equal" aboveAverage="0" equalAverage="0" bottom="0" percent="0" rank="0" text="" dxfId="1">
      <formula>2</formula>
    </cfRule>
  </conditionalFormatting>
  <conditionalFormatting sqref="D24:CE24">
    <cfRule type="cellIs" priority="21" operator="equal" aboveAverage="0" equalAverage="0" bottom="0" percent="0" rank="0" text="" dxfId="1">
      <formula>2</formula>
    </cfRule>
  </conditionalFormatting>
  <conditionalFormatting sqref="D25:CE25">
    <cfRule type="cellIs" priority="22" operator="equal" aboveAverage="0" equalAverage="0" bottom="0" percent="0" rank="0" text="" dxfId="30">
      <formula>2</formula>
    </cfRule>
  </conditionalFormatting>
  <conditionalFormatting sqref="D5:CE25">
    <cfRule type="expression" priority="23" aboveAverage="0" equalAverage="0" bottom="0" percent="0" rank="0" text="" dxfId="31">
      <formula>AND(Data_ref&gt;=D$4,Data_ref&lt;D$4+7)</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36"/>
    <col collapsed="false" customWidth="true" hidden="false" outlineLevel="0" max="3" min="3" style="1" width="10"/>
    <col collapsed="false" customWidth="true" hidden="false" outlineLevel="0" max="4" min="4" style="1" width="16"/>
    <col collapsed="false" customWidth="true" hidden="false" outlineLevel="0" max="5" min="5" style="1" width="14"/>
    <col collapsed="false" customWidth="true" hidden="false" outlineLevel="0" max="7" min="6" style="1" width="16"/>
    <col collapsed="false" customWidth="true" hidden="false" outlineLevel="0" max="8" min="8" style="1" width="50"/>
    <col collapsed="false" customWidth="true" hidden="false" outlineLevel="0" max="9" min="9" style="1" width="16"/>
    <col collapsed="false" customWidth="true" hidden="false" outlineLevel="0" max="10" min="10" style="1" width="36"/>
  </cols>
  <sheetData>
    <row r="1" customFormat="false" ht="16.15" hidden="false" customHeight="false" outlineLevel="0" collapsed="false">
      <c r="A1" s="5" t="s">
        <v>706</v>
      </c>
    </row>
    <row r="3" customFormat="false" ht="23.85" hidden="false" customHeight="false" outlineLevel="0" collapsed="false">
      <c r="A3" s="10" t="s">
        <v>707</v>
      </c>
      <c r="B3" s="10" t="s">
        <v>708</v>
      </c>
      <c r="C3" s="10" t="s">
        <v>709</v>
      </c>
      <c r="D3" s="10" t="s">
        <v>710</v>
      </c>
      <c r="E3" s="10" t="s">
        <v>711</v>
      </c>
      <c r="F3" s="10" t="s">
        <v>712</v>
      </c>
      <c r="G3" s="10" t="s">
        <v>713</v>
      </c>
      <c r="H3" s="10" t="s">
        <v>714</v>
      </c>
      <c r="I3" s="10" t="s">
        <v>715</v>
      </c>
      <c r="J3" s="10" t="s">
        <v>716</v>
      </c>
    </row>
    <row r="4" customFormat="false" ht="23.85" hidden="false" customHeight="false" outlineLevel="0" collapsed="false">
      <c r="A4" s="68" t="n">
        <v>46451</v>
      </c>
      <c r="B4" s="69" t="s">
        <v>717</v>
      </c>
      <c r="C4" s="69" t="s">
        <v>304</v>
      </c>
      <c r="D4" s="69" t="s">
        <v>221</v>
      </c>
      <c r="E4" s="69" t="s">
        <v>279</v>
      </c>
      <c r="F4" s="69" t="s">
        <v>718</v>
      </c>
      <c r="G4" s="69" t="s">
        <v>719</v>
      </c>
      <c r="H4" s="69" t="s">
        <v>720</v>
      </c>
      <c r="I4" s="69" t="s">
        <v>721</v>
      </c>
      <c r="J4" s="69" t="s">
        <v>722</v>
      </c>
    </row>
    <row r="5" customFormat="false" ht="15" hidden="false" customHeight="false" outlineLevel="0" collapsed="false">
      <c r="A5" s="52"/>
      <c r="B5" s="8"/>
      <c r="C5" s="8"/>
      <c r="D5" s="8"/>
      <c r="E5" s="8"/>
      <c r="F5" s="8"/>
      <c r="G5" s="8"/>
      <c r="H5" s="8"/>
      <c r="I5" s="8"/>
      <c r="J5" s="8"/>
    </row>
    <row r="6" customFormat="false" ht="15" hidden="false" customHeight="false" outlineLevel="0" collapsed="false">
      <c r="A6" s="52"/>
      <c r="B6" s="8"/>
      <c r="C6" s="8"/>
      <c r="D6" s="8"/>
      <c r="E6" s="8"/>
      <c r="F6" s="8"/>
      <c r="G6" s="8"/>
      <c r="H6" s="8"/>
      <c r="I6" s="8"/>
      <c r="J6" s="8"/>
    </row>
    <row r="7" customFormat="false" ht="15" hidden="false" customHeight="false" outlineLevel="0" collapsed="false">
      <c r="A7" s="52"/>
      <c r="B7" s="8"/>
      <c r="C7" s="8"/>
      <c r="D7" s="8"/>
      <c r="E7" s="8"/>
      <c r="F7" s="8"/>
      <c r="G7" s="8"/>
      <c r="H7" s="8"/>
      <c r="I7" s="8"/>
      <c r="J7" s="8"/>
    </row>
    <row r="8" customFormat="false" ht="15" hidden="false" customHeight="false" outlineLevel="0" collapsed="false">
      <c r="A8" s="52"/>
      <c r="B8" s="8"/>
      <c r="C8" s="8"/>
      <c r="D8" s="8"/>
      <c r="E8" s="8"/>
      <c r="F8" s="8"/>
      <c r="G8" s="8"/>
      <c r="H8" s="8"/>
      <c r="I8" s="8"/>
      <c r="J8" s="8"/>
    </row>
    <row r="9" customFormat="false" ht="15" hidden="false" customHeight="false" outlineLevel="0" collapsed="false">
      <c r="A9" s="52"/>
      <c r="B9" s="8"/>
      <c r="C9" s="8"/>
      <c r="D9" s="8"/>
      <c r="E9" s="8"/>
      <c r="F9" s="8"/>
      <c r="G9" s="8"/>
      <c r="H9" s="8"/>
      <c r="I9" s="8"/>
      <c r="J9" s="8"/>
    </row>
    <row r="10" customFormat="false" ht="15" hidden="false" customHeight="false" outlineLevel="0" collapsed="false">
      <c r="A10" s="52"/>
      <c r="B10" s="8"/>
      <c r="C10" s="8"/>
      <c r="D10" s="8"/>
      <c r="E10" s="8"/>
      <c r="F10" s="8"/>
      <c r="G10" s="8"/>
      <c r="H10" s="8"/>
      <c r="I10" s="8"/>
      <c r="J10" s="8"/>
    </row>
    <row r="11" customFormat="false" ht="15" hidden="false" customHeight="false" outlineLevel="0" collapsed="false">
      <c r="A11" s="52"/>
      <c r="B11" s="8"/>
      <c r="C11" s="8"/>
      <c r="D11" s="8"/>
      <c r="E11" s="8"/>
      <c r="F11" s="8"/>
      <c r="G11" s="8"/>
      <c r="H11" s="8"/>
      <c r="I11" s="8"/>
      <c r="J11" s="8"/>
    </row>
    <row r="12" customFormat="false" ht="15" hidden="false" customHeight="false" outlineLevel="0" collapsed="false">
      <c r="A12" s="52"/>
      <c r="B12" s="8"/>
      <c r="C12" s="8"/>
      <c r="D12" s="8"/>
      <c r="E12" s="8"/>
      <c r="F12" s="8"/>
      <c r="G12" s="8"/>
      <c r="H12" s="8"/>
      <c r="I12" s="8"/>
      <c r="J12" s="8"/>
    </row>
    <row r="13" customFormat="false" ht="15" hidden="false" customHeight="false" outlineLevel="0" collapsed="false">
      <c r="A13" s="52"/>
      <c r="B13" s="8"/>
      <c r="C13" s="8"/>
      <c r="D13" s="8"/>
      <c r="E13" s="8"/>
      <c r="F13" s="8"/>
      <c r="G13" s="8"/>
      <c r="H13" s="8"/>
      <c r="I13" s="8"/>
      <c r="J13" s="8"/>
    </row>
    <row r="14" customFormat="false" ht="15" hidden="false" customHeight="false" outlineLevel="0" collapsed="false">
      <c r="A14" s="52"/>
      <c r="B14" s="8"/>
      <c r="C14" s="8"/>
      <c r="D14" s="8"/>
      <c r="E14" s="8"/>
      <c r="F14" s="8"/>
      <c r="G14" s="8"/>
      <c r="H14" s="8"/>
      <c r="I14" s="8"/>
      <c r="J14" s="8"/>
    </row>
    <row r="15" customFormat="false" ht="15" hidden="false" customHeight="false" outlineLevel="0" collapsed="false">
      <c r="A15" s="52"/>
      <c r="B15" s="8"/>
      <c r="C15" s="8"/>
      <c r="D15" s="8"/>
      <c r="E15" s="8"/>
      <c r="F15" s="8"/>
      <c r="G15" s="8"/>
      <c r="H15" s="8"/>
      <c r="I15" s="8"/>
      <c r="J15" s="8"/>
    </row>
    <row r="16" customFormat="false" ht="15" hidden="false" customHeight="false" outlineLevel="0" collapsed="false">
      <c r="A16" s="52"/>
      <c r="B16" s="8"/>
      <c r="C16" s="8"/>
      <c r="D16" s="8"/>
      <c r="E16" s="8"/>
      <c r="F16" s="8"/>
      <c r="G16" s="8"/>
      <c r="H16" s="8"/>
      <c r="I16" s="8"/>
      <c r="J16" s="8"/>
    </row>
    <row r="17" customFormat="false" ht="15" hidden="false" customHeight="false" outlineLevel="0" collapsed="false">
      <c r="A17" s="52"/>
      <c r="B17" s="8"/>
      <c r="C17" s="8"/>
      <c r="D17" s="8"/>
      <c r="E17" s="8"/>
      <c r="F17" s="8"/>
      <c r="G17" s="8"/>
      <c r="H17" s="8"/>
      <c r="I17" s="8"/>
      <c r="J17" s="8"/>
    </row>
    <row r="18" customFormat="false" ht="15" hidden="false" customHeight="false" outlineLevel="0" collapsed="false">
      <c r="A18" s="52"/>
      <c r="B18" s="8"/>
      <c r="C18" s="8"/>
      <c r="D18" s="8"/>
      <c r="E18" s="8"/>
      <c r="F18" s="8"/>
      <c r="G18" s="8"/>
      <c r="H18" s="8"/>
      <c r="I18" s="8"/>
      <c r="J18" s="8"/>
    </row>
    <row r="19" customFormat="false" ht="15" hidden="false" customHeight="false" outlineLevel="0" collapsed="false">
      <c r="A19" s="52"/>
      <c r="B19" s="8"/>
      <c r="C19" s="8"/>
      <c r="D19" s="8"/>
      <c r="E19" s="8"/>
      <c r="F19" s="8"/>
      <c r="G19" s="8"/>
      <c r="H19" s="8"/>
      <c r="I19" s="8"/>
      <c r="J19" s="8"/>
    </row>
    <row r="20" customFormat="false" ht="15" hidden="false" customHeight="false" outlineLevel="0" collapsed="false">
      <c r="A20" s="52"/>
      <c r="B20" s="8"/>
      <c r="C20" s="8"/>
      <c r="D20" s="8"/>
      <c r="E20" s="8"/>
      <c r="F20" s="8"/>
      <c r="G20" s="8"/>
      <c r="H20" s="8"/>
      <c r="I20" s="8"/>
      <c r="J20" s="8"/>
    </row>
    <row r="21" customFormat="false" ht="15" hidden="false" customHeight="false" outlineLevel="0" collapsed="false">
      <c r="A21" s="52"/>
      <c r="B21" s="8"/>
      <c r="C21" s="8"/>
      <c r="D21" s="8"/>
      <c r="E21" s="8"/>
      <c r="F21" s="8"/>
      <c r="G21" s="8"/>
      <c r="H21" s="8"/>
      <c r="I21" s="8"/>
      <c r="J21" s="8"/>
    </row>
    <row r="22" customFormat="false" ht="15" hidden="false" customHeight="false" outlineLevel="0" collapsed="false">
      <c r="A22" s="52"/>
      <c r="B22" s="8"/>
      <c r="C22" s="8"/>
      <c r="D22" s="8"/>
      <c r="E22" s="8"/>
      <c r="F22" s="8"/>
      <c r="G22" s="8"/>
      <c r="H22" s="8"/>
      <c r="I22" s="8"/>
      <c r="J22" s="8"/>
    </row>
    <row r="23" customFormat="false" ht="15" hidden="false" customHeight="false" outlineLevel="0" collapsed="false">
      <c r="A23" s="52"/>
      <c r="B23" s="8"/>
      <c r="C23" s="8"/>
      <c r="D23" s="8"/>
      <c r="E23" s="8"/>
      <c r="F23" s="8"/>
      <c r="G23" s="8"/>
      <c r="H23" s="8"/>
      <c r="I23" s="8"/>
      <c r="J23" s="8"/>
    </row>
    <row r="24" customFormat="false" ht="15" hidden="false" customHeight="false" outlineLevel="0" collapsed="false">
      <c r="A24" s="52"/>
      <c r="B24" s="8"/>
      <c r="C24" s="8"/>
      <c r="D24" s="8"/>
      <c r="E24" s="8"/>
      <c r="F24" s="8"/>
      <c r="G24" s="8"/>
      <c r="H24" s="8"/>
      <c r="I24" s="8"/>
      <c r="J24" s="8"/>
    </row>
    <row r="25" customFormat="false" ht="15" hidden="false" customHeight="false" outlineLevel="0" collapsed="false">
      <c r="A25" s="52"/>
      <c r="B25" s="8"/>
      <c r="C25" s="8"/>
      <c r="D25" s="8"/>
      <c r="E25" s="8"/>
      <c r="F25" s="8"/>
      <c r="G25" s="8"/>
      <c r="H25" s="8"/>
      <c r="I25" s="8"/>
      <c r="J25" s="8"/>
    </row>
    <row r="26" customFormat="false" ht="15" hidden="false" customHeight="false" outlineLevel="0" collapsed="false">
      <c r="A26" s="52"/>
      <c r="B26" s="8"/>
      <c r="C26" s="8"/>
      <c r="D26" s="8"/>
      <c r="E26" s="8"/>
      <c r="F26" s="8"/>
      <c r="G26" s="8"/>
      <c r="H26" s="8"/>
      <c r="I26" s="8"/>
      <c r="J26" s="8"/>
    </row>
    <row r="27" customFormat="false" ht="15" hidden="false" customHeight="false" outlineLevel="0" collapsed="false">
      <c r="A27" s="52"/>
      <c r="B27" s="8"/>
      <c r="C27" s="8"/>
      <c r="D27" s="8"/>
      <c r="E27" s="8"/>
      <c r="F27" s="8"/>
      <c r="G27" s="8"/>
      <c r="H27" s="8"/>
      <c r="I27" s="8"/>
      <c r="J27" s="8"/>
    </row>
    <row r="28" customFormat="false" ht="15" hidden="false" customHeight="false" outlineLevel="0" collapsed="false">
      <c r="A28" s="52"/>
      <c r="B28" s="8"/>
      <c r="C28" s="8"/>
      <c r="D28" s="8"/>
      <c r="E28" s="8"/>
      <c r="F28" s="8"/>
      <c r="G28" s="8"/>
      <c r="H28" s="8"/>
      <c r="I28" s="8"/>
      <c r="J28" s="8"/>
    </row>
    <row r="29" customFormat="false" ht="15" hidden="false" customHeight="false" outlineLevel="0" collapsed="false">
      <c r="A29" s="52"/>
      <c r="B29" s="8"/>
      <c r="C29" s="8"/>
      <c r="D29" s="8"/>
      <c r="E29" s="8"/>
      <c r="F29" s="8"/>
      <c r="G29" s="8"/>
      <c r="H29" s="8"/>
      <c r="I29" s="8"/>
      <c r="J29" s="8"/>
    </row>
    <row r="30" customFormat="false" ht="15" hidden="false" customHeight="false" outlineLevel="0" collapsed="false">
      <c r="A30" s="52"/>
      <c r="B30" s="8"/>
      <c r="C30" s="8"/>
      <c r="D30" s="8"/>
      <c r="E30" s="8"/>
      <c r="F30" s="8"/>
      <c r="G30" s="8"/>
      <c r="H30" s="8"/>
      <c r="I30" s="8"/>
      <c r="J30" s="8"/>
    </row>
    <row r="31" customFormat="false" ht="15" hidden="false" customHeight="false" outlineLevel="0" collapsed="false">
      <c r="A31" s="52"/>
      <c r="B31" s="8"/>
      <c r="C31" s="8"/>
      <c r="D31" s="8"/>
      <c r="E31" s="8"/>
      <c r="F31" s="8"/>
      <c r="G31" s="8"/>
      <c r="H31" s="8"/>
      <c r="I31" s="8"/>
      <c r="J31" s="8"/>
    </row>
    <row r="32" customFormat="false" ht="15" hidden="false" customHeight="false" outlineLevel="0" collapsed="false">
      <c r="A32" s="52"/>
      <c r="B32" s="8"/>
      <c r="C32" s="8"/>
      <c r="D32" s="8"/>
      <c r="E32" s="8"/>
      <c r="F32" s="8"/>
      <c r="G32" s="8"/>
      <c r="H32" s="8"/>
      <c r="I32" s="8"/>
      <c r="J32" s="8"/>
    </row>
    <row r="33" customFormat="false" ht="15" hidden="false" customHeight="false" outlineLevel="0" collapsed="false">
      <c r="A33" s="52"/>
      <c r="B33" s="8"/>
      <c r="C33" s="8"/>
      <c r="D33" s="8"/>
      <c r="E33" s="8"/>
      <c r="F33" s="8"/>
      <c r="G33" s="8"/>
      <c r="H33" s="8"/>
      <c r="I33" s="8"/>
      <c r="J33" s="8"/>
    </row>
    <row r="34" customFormat="false" ht="15" hidden="false" customHeight="false" outlineLevel="0" collapsed="false">
      <c r="A34" s="52"/>
      <c r="B34" s="8"/>
      <c r="C34" s="8"/>
      <c r="D34" s="8"/>
      <c r="E34" s="8"/>
      <c r="F34" s="8"/>
      <c r="G34" s="8"/>
      <c r="H34" s="8"/>
      <c r="I34" s="8"/>
      <c r="J34" s="8"/>
    </row>
    <row r="35" customFormat="false" ht="15" hidden="false" customHeight="false" outlineLevel="0" collapsed="false">
      <c r="A35" s="52"/>
      <c r="B35" s="8"/>
      <c r="C35" s="8"/>
      <c r="D35" s="8"/>
      <c r="E35" s="8"/>
      <c r="F35" s="8"/>
      <c r="G35" s="8"/>
      <c r="H35" s="8"/>
      <c r="I35" s="8"/>
      <c r="J35" s="8"/>
    </row>
    <row r="36" customFormat="false" ht="15" hidden="false" customHeight="false" outlineLevel="0" collapsed="false">
      <c r="A36" s="52"/>
      <c r="B36" s="8"/>
      <c r="C36" s="8"/>
      <c r="D36" s="8"/>
      <c r="E36" s="8"/>
      <c r="F36" s="8"/>
      <c r="G36" s="8"/>
      <c r="H36" s="8"/>
      <c r="I36" s="8"/>
      <c r="J36" s="8"/>
    </row>
    <row r="37" customFormat="false" ht="15" hidden="false" customHeight="false" outlineLevel="0" collapsed="false">
      <c r="A37" s="52"/>
      <c r="B37" s="8"/>
      <c r="C37" s="8"/>
      <c r="D37" s="8"/>
      <c r="E37" s="8"/>
      <c r="F37" s="8"/>
      <c r="G37" s="8"/>
      <c r="H37" s="8"/>
      <c r="I37" s="8"/>
      <c r="J37" s="8"/>
    </row>
    <row r="38" customFormat="false" ht="15" hidden="false" customHeight="false" outlineLevel="0" collapsed="false">
      <c r="A38" s="52"/>
      <c r="B38" s="8"/>
      <c r="C38" s="8"/>
      <c r="D38" s="8"/>
      <c r="E38" s="8"/>
      <c r="F38" s="8"/>
      <c r="G38" s="8"/>
      <c r="H38" s="8"/>
      <c r="I38" s="8"/>
      <c r="J38" s="8"/>
    </row>
    <row r="39" customFormat="false" ht="15" hidden="false" customHeight="false" outlineLevel="0" collapsed="false">
      <c r="A39" s="52"/>
      <c r="B39" s="8"/>
      <c r="C39" s="8"/>
      <c r="D39" s="8"/>
      <c r="E39" s="8"/>
      <c r="F39" s="8"/>
      <c r="G39" s="8"/>
      <c r="H39" s="8"/>
      <c r="I39" s="8"/>
      <c r="J39" s="8"/>
    </row>
    <row r="40" customFormat="false" ht="15" hidden="false" customHeight="false" outlineLevel="0" collapsed="false">
      <c r="A40" s="52"/>
      <c r="B40" s="8"/>
      <c r="C40" s="8"/>
      <c r="D40" s="8"/>
      <c r="E40" s="8"/>
      <c r="F40" s="8"/>
      <c r="G40" s="8"/>
      <c r="H40" s="8"/>
      <c r="I40" s="8"/>
      <c r="J40" s="8"/>
    </row>
    <row r="41" customFormat="false" ht="15" hidden="false" customHeight="false" outlineLevel="0" collapsed="false">
      <c r="A41" s="52"/>
      <c r="B41" s="8"/>
      <c r="C41" s="8"/>
      <c r="D41" s="8"/>
      <c r="E41" s="8"/>
      <c r="F41" s="8"/>
      <c r="G41" s="8"/>
      <c r="H41" s="8"/>
      <c r="I41" s="8"/>
      <c r="J41" s="8"/>
    </row>
    <row r="42" customFormat="false" ht="15" hidden="false" customHeight="false" outlineLevel="0" collapsed="false">
      <c r="A42" s="52"/>
      <c r="B42" s="8"/>
      <c r="C42" s="8"/>
      <c r="D42" s="8"/>
      <c r="E42" s="8"/>
      <c r="F42" s="8"/>
      <c r="G42" s="8"/>
      <c r="H42" s="8"/>
      <c r="I42" s="8"/>
      <c r="J42" s="8"/>
    </row>
    <row r="43" customFormat="false" ht="15" hidden="false" customHeight="false" outlineLevel="0" collapsed="false">
      <c r="A43" s="52"/>
      <c r="B43" s="8"/>
      <c r="C43" s="8"/>
      <c r="D43" s="8"/>
      <c r="E43" s="8"/>
      <c r="F43" s="8"/>
      <c r="G43" s="8"/>
      <c r="H43" s="8"/>
      <c r="I43" s="8"/>
      <c r="J43" s="8"/>
    </row>
    <row r="44" customFormat="false" ht="15" hidden="false" customHeight="false" outlineLevel="0" collapsed="false">
      <c r="A44" s="52"/>
      <c r="B44" s="8"/>
      <c r="C44" s="8"/>
      <c r="D44" s="8"/>
      <c r="E44" s="8"/>
      <c r="F44" s="8"/>
      <c r="G44" s="8"/>
      <c r="H44" s="8"/>
      <c r="I44" s="8"/>
      <c r="J44" s="8"/>
    </row>
    <row r="45" customFormat="false" ht="15" hidden="false" customHeight="false" outlineLevel="0" collapsed="false">
      <c r="A45" s="52"/>
      <c r="B45" s="8"/>
      <c r="C45" s="8"/>
      <c r="D45" s="8"/>
      <c r="E45" s="8"/>
      <c r="F45" s="8"/>
      <c r="G45" s="8"/>
      <c r="H45" s="8"/>
      <c r="I45" s="8"/>
      <c r="J45" s="8"/>
    </row>
    <row r="46" customFormat="false" ht="15" hidden="false" customHeight="false" outlineLevel="0" collapsed="false">
      <c r="A46" s="52"/>
      <c r="B46" s="8"/>
      <c r="C46" s="8"/>
      <c r="D46" s="8"/>
      <c r="E46" s="8"/>
      <c r="F46" s="8"/>
      <c r="G46" s="8"/>
      <c r="H46" s="8"/>
      <c r="I46" s="8"/>
      <c r="J46" s="8"/>
    </row>
    <row r="47" customFormat="false" ht="15" hidden="false" customHeight="false" outlineLevel="0" collapsed="false">
      <c r="A47" s="52"/>
      <c r="B47" s="8"/>
      <c r="C47" s="8"/>
      <c r="D47" s="8"/>
      <c r="E47" s="8"/>
      <c r="F47" s="8"/>
      <c r="G47" s="8"/>
      <c r="H47" s="8"/>
      <c r="I47" s="8"/>
      <c r="J47" s="8"/>
    </row>
    <row r="48" customFormat="false" ht="15" hidden="false" customHeight="false" outlineLevel="0" collapsed="false">
      <c r="A48" s="52"/>
      <c r="B48" s="8"/>
      <c r="C48" s="8"/>
      <c r="D48" s="8"/>
      <c r="E48" s="8"/>
      <c r="F48" s="8"/>
      <c r="G48" s="8"/>
      <c r="H48" s="8"/>
      <c r="I48" s="8"/>
      <c r="J48" s="8"/>
    </row>
    <row r="49" customFormat="false" ht="15" hidden="false" customHeight="false" outlineLevel="0" collapsed="false">
      <c r="A49" s="52"/>
      <c r="B49" s="8"/>
      <c r="C49" s="8"/>
      <c r="D49" s="8"/>
      <c r="E49" s="8"/>
      <c r="F49" s="8"/>
      <c r="G49" s="8"/>
      <c r="H49" s="8"/>
      <c r="I49" s="8"/>
      <c r="J49" s="8"/>
    </row>
    <row r="50" customFormat="false" ht="15" hidden="false" customHeight="false" outlineLevel="0" collapsed="false">
      <c r="A50" s="52"/>
      <c r="B50" s="8"/>
      <c r="C50" s="8"/>
      <c r="D50" s="8"/>
      <c r="E50" s="8"/>
      <c r="F50" s="8"/>
      <c r="G50" s="8"/>
      <c r="H50" s="8"/>
      <c r="I50" s="8"/>
      <c r="J50" s="8"/>
    </row>
    <row r="51" customFormat="false" ht="15" hidden="false" customHeight="false" outlineLevel="0" collapsed="false">
      <c r="A51" s="52"/>
      <c r="B51" s="8"/>
      <c r="C51" s="8"/>
      <c r="D51" s="8"/>
      <c r="E51" s="8"/>
      <c r="F51" s="8"/>
      <c r="G51" s="8"/>
      <c r="H51" s="8"/>
      <c r="I51" s="8"/>
      <c r="J51" s="8"/>
    </row>
    <row r="52" customFormat="false" ht="15" hidden="false" customHeight="false" outlineLevel="0" collapsed="false">
      <c r="A52" s="52"/>
      <c r="B52" s="8"/>
      <c r="C52" s="8"/>
      <c r="D52" s="8"/>
      <c r="E52" s="8"/>
      <c r="F52" s="8"/>
      <c r="G52" s="8"/>
      <c r="H52" s="8"/>
      <c r="I52" s="8"/>
      <c r="J52" s="8"/>
    </row>
    <row r="53" customFormat="false" ht="15" hidden="false" customHeight="false" outlineLevel="0" collapsed="false">
      <c r="A53" s="52"/>
      <c r="B53" s="8"/>
      <c r="C53" s="8"/>
      <c r="D53" s="8"/>
      <c r="E53" s="8"/>
      <c r="F53" s="8"/>
      <c r="G53" s="8"/>
      <c r="H53" s="8"/>
      <c r="I53" s="8"/>
      <c r="J53" s="8"/>
    </row>
    <row r="54" customFormat="false" ht="15" hidden="false" customHeight="false" outlineLevel="0" collapsed="false">
      <c r="A54" s="52"/>
      <c r="B54" s="8"/>
      <c r="C54" s="8"/>
      <c r="D54" s="8"/>
      <c r="E54" s="8"/>
      <c r="F54" s="8"/>
      <c r="G54" s="8"/>
      <c r="H54" s="8"/>
      <c r="I54" s="8"/>
      <c r="J54" s="8"/>
    </row>
    <row r="55" customFormat="false" ht="15" hidden="false" customHeight="false" outlineLevel="0" collapsed="false">
      <c r="A55" s="52"/>
      <c r="B55" s="8"/>
      <c r="C55" s="8"/>
      <c r="D55" s="8"/>
      <c r="E55" s="8"/>
      <c r="F55" s="8"/>
      <c r="G55" s="8"/>
      <c r="H55" s="8"/>
      <c r="I55" s="8"/>
      <c r="J55" s="8"/>
    </row>
    <row r="56" customFormat="false" ht="15" hidden="false" customHeight="false" outlineLevel="0" collapsed="false">
      <c r="A56" s="52"/>
      <c r="B56" s="8"/>
      <c r="C56" s="8"/>
      <c r="D56" s="8"/>
      <c r="E56" s="8"/>
      <c r="F56" s="8"/>
      <c r="G56" s="8"/>
      <c r="H56" s="8"/>
      <c r="I56" s="8"/>
      <c r="J56" s="8"/>
    </row>
    <row r="57" customFormat="false" ht="15" hidden="false" customHeight="false" outlineLevel="0" collapsed="false">
      <c r="A57" s="52"/>
      <c r="B57" s="8"/>
      <c r="C57" s="8"/>
      <c r="D57" s="8"/>
      <c r="E57" s="8"/>
      <c r="F57" s="8"/>
      <c r="G57" s="8"/>
      <c r="H57" s="8"/>
      <c r="I57" s="8"/>
      <c r="J57" s="8"/>
    </row>
    <row r="58" customFormat="false" ht="15" hidden="false" customHeight="false" outlineLevel="0" collapsed="false">
      <c r="A58" s="52"/>
      <c r="B58" s="8"/>
      <c r="C58" s="8"/>
      <c r="D58" s="8"/>
      <c r="E58" s="8"/>
      <c r="F58" s="8"/>
      <c r="G58" s="8"/>
      <c r="H58" s="8"/>
      <c r="I58" s="8"/>
      <c r="J58" s="8"/>
    </row>
    <row r="59" customFormat="false" ht="15" hidden="false" customHeight="false" outlineLevel="0" collapsed="false">
      <c r="A59" s="52"/>
      <c r="B59" s="8"/>
      <c r="C59" s="8"/>
      <c r="D59" s="8"/>
      <c r="E59" s="8"/>
      <c r="F59" s="8"/>
      <c r="G59" s="8"/>
      <c r="H59" s="8"/>
      <c r="I59" s="8"/>
      <c r="J59" s="8"/>
    </row>
    <row r="60" customFormat="false" ht="15" hidden="false" customHeight="false" outlineLevel="0" collapsed="false">
      <c r="A60" s="52"/>
      <c r="B60" s="8"/>
      <c r="C60" s="8"/>
      <c r="D60" s="8"/>
      <c r="E60" s="8"/>
      <c r="F60" s="8"/>
      <c r="G60" s="8"/>
      <c r="H60" s="8"/>
      <c r="I60" s="8"/>
      <c r="J60" s="8"/>
    </row>
    <row r="61" customFormat="false" ht="15" hidden="false" customHeight="false" outlineLevel="0" collapsed="false">
      <c r="A61" s="52"/>
      <c r="B61" s="8"/>
      <c r="C61" s="8"/>
      <c r="D61" s="8"/>
      <c r="E61" s="8"/>
      <c r="F61" s="8"/>
      <c r="G61" s="8"/>
      <c r="H61" s="8"/>
      <c r="I61" s="8"/>
      <c r="J61" s="8"/>
    </row>
    <row r="62" customFormat="false" ht="15" hidden="false" customHeight="false" outlineLevel="0" collapsed="false">
      <c r="A62" s="52"/>
      <c r="B62" s="8"/>
      <c r="C62" s="8"/>
      <c r="D62" s="8"/>
      <c r="E62" s="8"/>
      <c r="F62" s="8"/>
      <c r="G62" s="8"/>
      <c r="H62" s="8"/>
      <c r="I62" s="8"/>
      <c r="J62" s="8"/>
    </row>
    <row r="63" customFormat="false" ht="15" hidden="false" customHeight="false" outlineLevel="0" collapsed="false">
      <c r="A63" s="52"/>
      <c r="B63" s="8"/>
      <c r="C63" s="8"/>
      <c r="D63" s="8"/>
      <c r="E63" s="8"/>
      <c r="F63" s="8"/>
      <c r="G63" s="8"/>
      <c r="H63" s="8"/>
      <c r="I63" s="8"/>
      <c r="J63" s="8"/>
    </row>
    <row r="64" customFormat="false" ht="15" hidden="false" customHeight="false" outlineLevel="0" collapsed="false">
      <c r="A64" s="52"/>
      <c r="B64" s="8"/>
      <c r="C64" s="8"/>
      <c r="D64" s="8"/>
      <c r="E64" s="8"/>
      <c r="F64" s="8"/>
      <c r="G64" s="8"/>
      <c r="H64" s="8"/>
      <c r="I64" s="8"/>
      <c r="J64" s="8"/>
    </row>
    <row r="65" customFormat="false" ht="15" hidden="false" customHeight="false" outlineLevel="0" collapsed="false">
      <c r="A65" s="52"/>
      <c r="B65" s="8"/>
      <c r="C65" s="8"/>
      <c r="D65" s="8"/>
      <c r="E65" s="8"/>
      <c r="F65" s="8"/>
      <c r="G65" s="8"/>
      <c r="H65" s="8"/>
      <c r="I65" s="8"/>
      <c r="J65" s="8"/>
    </row>
    <row r="66" customFormat="false" ht="15" hidden="false" customHeight="false" outlineLevel="0" collapsed="false">
      <c r="A66" s="52"/>
      <c r="B66" s="8"/>
      <c r="C66" s="8"/>
      <c r="D66" s="8"/>
      <c r="E66" s="8"/>
      <c r="F66" s="8"/>
      <c r="G66" s="8"/>
      <c r="H66" s="8"/>
      <c r="I66" s="8"/>
      <c r="J66" s="8"/>
    </row>
    <row r="67" customFormat="false" ht="15" hidden="false" customHeight="false" outlineLevel="0" collapsed="false">
      <c r="A67" s="52"/>
      <c r="B67" s="8"/>
      <c r="C67" s="8"/>
      <c r="D67" s="8"/>
      <c r="E67" s="8"/>
      <c r="F67" s="8"/>
      <c r="G67" s="8"/>
      <c r="H67" s="8"/>
      <c r="I67" s="8"/>
      <c r="J67" s="8"/>
    </row>
    <row r="68" customFormat="false" ht="15" hidden="false" customHeight="false" outlineLevel="0" collapsed="false">
      <c r="A68" s="52"/>
      <c r="B68" s="8"/>
      <c r="C68" s="8"/>
      <c r="D68" s="8"/>
      <c r="E68" s="8"/>
      <c r="F68" s="8"/>
      <c r="G68" s="8"/>
      <c r="H68" s="8"/>
      <c r="I68" s="8"/>
      <c r="J68" s="8"/>
    </row>
    <row r="69" customFormat="false" ht="15" hidden="false" customHeight="false" outlineLevel="0" collapsed="false">
      <c r="A69" s="52"/>
      <c r="B69" s="8"/>
      <c r="C69" s="8"/>
      <c r="D69" s="8"/>
      <c r="E69" s="8"/>
      <c r="F69" s="8"/>
      <c r="G69" s="8"/>
      <c r="H69" s="8"/>
      <c r="I69" s="8"/>
      <c r="J69" s="8"/>
    </row>
    <row r="70" customFormat="false" ht="15" hidden="false" customHeight="false" outlineLevel="0" collapsed="false">
      <c r="A70" s="52"/>
      <c r="B70" s="8"/>
      <c r="C70" s="8"/>
      <c r="D70" s="8"/>
      <c r="E70" s="8"/>
      <c r="F70" s="8"/>
      <c r="G70" s="8"/>
      <c r="H70" s="8"/>
      <c r="I70" s="8"/>
      <c r="J70" s="8"/>
    </row>
    <row r="71" customFormat="false" ht="15" hidden="false" customHeight="false" outlineLevel="0" collapsed="false">
      <c r="A71" s="52"/>
      <c r="B71" s="8"/>
      <c r="C71" s="8"/>
      <c r="D71" s="8"/>
      <c r="E71" s="8"/>
      <c r="F71" s="8"/>
      <c r="G71" s="8"/>
      <c r="H71" s="8"/>
      <c r="I71" s="8"/>
      <c r="J71" s="8"/>
    </row>
    <row r="72" customFormat="false" ht="15" hidden="false" customHeight="false" outlineLevel="0" collapsed="false">
      <c r="A72" s="52"/>
      <c r="B72" s="8"/>
      <c r="C72" s="8"/>
      <c r="D72" s="8"/>
      <c r="E72" s="8"/>
      <c r="F72" s="8"/>
      <c r="G72" s="8"/>
      <c r="H72" s="8"/>
      <c r="I72" s="8"/>
      <c r="J72" s="8"/>
    </row>
    <row r="73" customFormat="false" ht="15" hidden="false" customHeight="false" outlineLevel="0" collapsed="false">
      <c r="A73" s="52"/>
      <c r="B73" s="8"/>
      <c r="C73" s="8"/>
      <c r="D73" s="8"/>
      <c r="E73" s="8"/>
      <c r="F73" s="8"/>
      <c r="G73" s="8"/>
      <c r="H73" s="8"/>
      <c r="I73" s="8"/>
      <c r="J73" s="8"/>
    </row>
    <row r="74" customFormat="false" ht="15" hidden="false" customHeight="false" outlineLevel="0" collapsed="false">
      <c r="A74" s="52"/>
      <c r="B74" s="8"/>
      <c r="C74" s="8"/>
      <c r="D74" s="8"/>
      <c r="E74" s="8"/>
      <c r="F74" s="8"/>
      <c r="G74" s="8"/>
      <c r="H74" s="8"/>
      <c r="I74" s="8"/>
      <c r="J74" s="8"/>
    </row>
    <row r="75" customFormat="false" ht="15" hidden="false" customHeight="false" outlineLevel="0" collapsed="false">
      <c r="A75" s="52"/>
      <c r="B75" s="8"/>
      <c r="C75" s="8"/>
      <c r="D75" s="8"/>
      <c r="E75" s="8"/>
      <c r="F75" s="8"/>
      <c r="G75" s="8"/>
      <c r="H75" s="8"/>
      <c r="I75" s="8"/>
      <c r="J75" s="8"/>
    </row>
    <row r="76" customFormat="false" ht="15" hidden="false" customHeight="false" outlineLevel="0" collapsed="false">
      <c r="A76" s="52"/>
      <c r="B76" s="8"/>
      <c r="C76" s="8"/>
      <c r="D76" s="8"/>
      <c r="E76" s="8"/>
      <c r="F76" s="8"/>
      <c r="G76" s="8"/>
      <c r="H76" s="8"/>
      <c r="I76" s="8"/>
      <c r="J76" s="8"/>
    </row>
    <row r="77" customFormat="false" ht="15" hidden="false" customHeight="false" outlineLevel="0" collapsed="false">
      <c r="A77" s="52"/>
      <c r="B77" s="8"/>
      <c r="C77" s="8"/>
      <c r="D77" s="8"/>
      <c r="E77" s="8"/>
      <c r="F77" s="8"/>
      <c r="G77" s="8"/>
      <c r="H77" s="8"/>
      <c r="I77" s="8"/>
      <c r="J77" s="8"/>
    </row>
    <row r="78" customFormat="false" ht="15" hidden="false" customHeight="false" outlineLevel="0" collapsed="false">
      <c r="A78" s="52"/>
      <c r="B78" s="8"/>
      <c r="C78" s="8"/>
      <c r="D78" s="8"/>
      <c r="E78" s="8"/>
      <c r="F78" s="8"/>
      <c r="G78" s="8"/>
      <c r="H78" s="8"/>
      <c r="I78" s="8"/>
      <c r="J78" s="8"/>
    </row>
    <row r="79" customFormat="false" ht="15" hidden="false" customHeight="false" outlineLevel="0" collapsed="false">
      <c r="A79" s="52"/>
      <c r="B79" s="8"/>
      <c r="C79" s="8"/>
      <c r="D79" s="8"/>
      <c r="E79" s="8"/>
      <c r="F79" s="8"/>
      <c r="G79" s="8"/>
      <c r="H79" s="8"/>
      <c r="I79" s="8"/>
      <c r="J79" s="8"/>
    </row>
    <row r="80" customFormat="false" ht="15" hidden="false" customHeight="false" outlineLevel="0" collapsed="false">
      <c r="A80" s="52"/>
      <c r="B80" s="8"/>
      <c r="C80" s="8"/>
      <c r="D80" s="8"/>
      <c r="E80" s="8"/>
      <c r="F80" s="8"/>
      <c r="G80" s="8"/>
      <c r="H80" s="8"/>
      <c r="I80" s="8"/>
      <c r="J80" s="8"/>
    </row>
    <row r="81" customFormat="false" ht="15" hidden="false" customHeight="false" outlineLevel="0" collapsed="false">
      <c r="A81" s="52"/>
      <c r="B81" s="8"/>
      <c r="C81" s="8"/>
      <c r="D81" s="8"/>
      <c r="E81" s="8"/>
      <c r="F81" s="8"/>
      <c r="G81" s="8"/>
      <c r="H81" s="8"/>
      <c r="I81" s="8"/>
      <c r="J81" s="8"/>
    </row>
    <row r="82" customFormat="false" ht="15" hidden="false" customHeight="false" outlineLevel="0" collapsed="false">
      <c r="A82" s="52"/>
      <c r="B82" s="8"/>
      <c r="C82" s="8"/>
      <c r="D82" s="8"/>
      <c r="E82" s="8"/>
      <c r="F82" s="8"/>
      <c r="G82" s="8"/>
      <c r="H82" s="8"/>
      <c r="I82" s="8"/>
      <c r="J82" s="8"/>
    </row>
    <row r="83" customFormat="false" ht="15" hidden="false" customHeight="false" outlineLevel="0" collapsed="false">
      <c r="A83" s="52"/>
      <c r="B83" s="8"/>
      <c r="C83" s="8"/>
      <c r="D83" s="8"/>
      <c r="E83" s="8"/>
      <c r="F83" s="8"/>
      <c r="G83" s="8"/>
      <c r="H83" s="8"/>
      <c r="I83" s="8"/>
      <c r="J83" s="8"/>
    </row>
    <row r="84" customFormat="false" ht="15" hidden="false" customHeight="false" outlineLevel="0" collapsed="false">
      <c r="A84" s="52"/>
      <c r="B84" s="8"/>
      <c r="C84" s="8"/>
      <c r="D84" s="8"/>
      <c r="E84" s="8"/>
      <c r="F84" s="8"/>
      <c r="G84" s="8"/>
      <c r="H84" s="8"/>
      <c r="I84" s="8"/>
      <c r="J84" s="8"/>
    </row>
    <row r="85" customFormat="false" ht="15" hidden="false" customHeight="false" outlineLevel="0" collapsed="false">
      <c r="A85" s="52"/>
      <c r="B85" s="8"/>
      <c r="C85" s="8"/>
      <c r="D85" s="8"/>
      <c r="E85" s="8"/>
      <c r="F85" s="8"/>
      <c r="G85" s="8"/>
      <c r="H85" s="8"/>
      <c r="I85" s="8"/>
      <c r="J85" s="8"/>
    </row>
    <row r="86" customFormat="false" ht="15" hidden="false" customHeight="false" outlineLevel="0" collapsed="false">
      <c r="A86" s="52"/>
      <c r="B86" s="8"/>
      <c r="C86" s="8"/>
      <c r="D86" s="8"/>
      <c r="E86" s="8"/>
      <c r="F86" s="8"/>
      <c r="G86" s="8"/>
      <c r="H86" s="8"/>
      <c r="I86" s="8"/>
      <c r="J86" s="8"/>
    </row>
    <row r="87" customFormat="false" ht="15" hidden="false" customHeight="false" outlineLevel="0" collapsed="false">
      <c r="A87" s="52"/>
      <c r="B87" s="8"/>
      <c r="C87" s="8"/>
      <c r="D87" s="8"/>
      <c r="E87" s="8"/>
      <c r="F87" s="8"/>
      <c r="G87" s="8"/>
      <c r="H87" s="8"/>
      <c r="I87" s="8"/>
      <c r="J87" s="8"/>
    </row>
    <row r="88" customFormat="false" ht="15" hidden="false" customHeight="false" outlineLevel="0" collapsed="false">
      <c r="A88" s="52"/>
      <c r="B88" s="8"/>
      <c r="C88" s="8"/>
      <c r="D88" s="8"/>
      <c r="E88" s="8"/>
      <c r="F88" s="8"/>
      <c r="G88" s="8"/>
      <c r="H88" s="8"/>
      <c r="I88" s="8"/>
      <c r="J88" s="8"/>
    </row>
    <row r="89" customFormat="false" ht="15" hidden="false" customHeight="false" outlineLevel="0" collapsed="false">
      <c r="A89" s="52"/>
      <c r="B89" s="8"/>
      <c r="C89" s="8"/>
      <c r="D89" s="8"/>
      <c r="E89" s="8"/>
      <c r="F89" s="8"/>
      <c r="G89" s="8"/>
      <c r="H89" s="8"/>
      <c r="I89" s="8"/>
      <c r="J89" s="8"/>
    </row>
    <row r="90" customFormat="false" ht="15" hidden="false" customHeight="false" outlineLevel="0" collapsed="false">
      <c r="A90" s="52"/>
      <c r="B90" s="8"/>
      <c r="C90" s="8"/>
      <c r="D90" s="8"/>
      <c r="E90" s="8"/>
      <c r="F90" s="8"/>
      <c r="G90" s="8"/>
      <c r="H90" s="8"/>
      <c r="I90" s="8"/>
      <c r="J90" s="8"/>
    </row>
    <row r="91" customFormat="false" ht="15" hidden="false" customHeight="false" outlineLevel="0" collapsed="false">
      <c r="A91" s="52"/>
      <c r="B91" s="8"/>
      <c r="C91" s="8"/>
      <c r="D91" s="8"/>
      <c r="E91" s="8"/>
      <c r="F91" s="8"/>
      <c r="G91" s="8"/>
      <c r="H91" s="8"/>
      <c r="I91" s="8"/>
      <c r="J91" s="8"/>
    </row>
    <row r="92" customFormat="false" ht="15" hidden="false" customHeight="false" outlineLevel="0" collapsed="false">
      <c r="A92" s="52"/>
      <c r="B92" s="8"/>
      <c r="C92" s="8"/>
      <c r="D92" s="8"/>
      <c r="E92" s="8"/>
      <c r="F92" s="8"/>
      <c r="G92" s="8"/>
      <c r="H92" s="8"/>
      <c r="I92" s="8"/>
      <c r="J92" s="8"/>
    </row>
    <row r="93" customFormat="false" ht="15" hidden="false" customHeight="false" outlineLevel="0" collapsed="false">
      <c r="A93" s="52"/>
      <c r="B93" s="8"/>
      <c r="C93" s="8"/>
      <c r="D93" s="8"/>
      <c r="E93" s="8"/>
      <c r="F93" s="8"/>
      <c r="G93" s="8"/>
      <c r="H93" s="8"/>
      <c r="I93" s="8"/>
      <c r="J93" s="8"/>
    </row>
    <row r="94" customFormat="false" ht="15" hidden="false" customHeight="false" outlineLevel="0" collapsed="false">
      <c r="A94" s="52"/>
      <c r="B94" s="8"/>
      <c r="C94" s="8"/>
      <c r="D94" s="8"/>
      <c r="E94" s="8"/>
      <c r="F94" s="8"/>
      <c r="G94" s="8"/>
      <c r="H94" s="8"/>
      <c r="I94" s="8"/>
      <c r="J94" s="8"/>
    </row>
    <row r="95" customFormat="false" ht="15" hidden="false" customHeight="false" outlineLevel="0" collapsed="false">
      <c r="A95" s="52"/>
      <c r="B95" s="8"/>
      <c r="C95" s="8"/>
      <c r="D95" s="8"/>
      <c r="E95" s="8"/>
      <c r="F95" s="8"/>
      <c r="G95" s="8"/>
      <c r="H95" s="8"/>
      <c r="I95" s="8"/>
      <c r="J95" s="8"/>
    </row>
    <row r="96" customFormat="false" ht="15" hidden="false" customHeight="false" outlineLevel="0" collapsed="false">
      <c r="A96" s="52"/>
      <c r="B96" s="8"/>
      <c r="C96" s="8"/>
      <c r="D96" s="8"/>
      <c r="E96" s="8"/>
      <c r="F96" s="8"/>
      <c r="G96" s="8"/>
      <c r="H96" s="8"/>
      <c r="I96" s="8"/>
      <c r="J96" s="8"/>
    </row>
    <row r="97" customFormat="false" ht="15" hidden="false" customHeight="false" outlineLevel="0" collapsed="false">
      <c r="A97" s="52"/>
      <c r="B97" s="8"/>
      <c r="C97" s="8"/>
      <c r="D97" s="8"/>
      <c r="E97" s="8"/>
      <c r="F97" s="8"/>
      <c r="G97" s="8"/>
      <c r="H97" s="8"/>
      <c r="I97" s="8"/>
      <c r="J97" s="8"/>
    </row>
    <row r="98" customFormat="false" ht="15" hidden="false" customHeight="false" outlineLevel="0" collapsed="false">
      <c r="A98" s="52"/>
      <c r="B98" s="8"/>
      <c r="C98" s="8"/>
      <c r="D98" s="8"/>
      <c r="E98" s="8"/>
      <c r="F98" s="8"/>
      <c r="G98" s="8"/>
      <c r="H98" s="8"/>
      <c r="I98" s="8"/>
      <c r="J98" s="8"/>
    </row>
    <row r="99" customFormat="false" ht="15" hidden="false" customHeight="false" outlineLevel="0" collapsed="false">
      <c r="A99" s="52"/>
      <c r="B99" s="8"/>
      <c r="C99" s="8"/>
      <c r="D99" s="8"/>
      <c r="E99" s="8"/>
      <c r="F99" s="8"/>
      <c r="G99" s="8"/>
      <c r="H99" s="8"/>
      <c r="I99" s="8"/>
      <c r="J99" s="8"/>
    </row>
    <row r="100" customFormat="false" ht="15" hidden="false" customHeight="false" outlineLevel="0" collapsed="false">
      <c r="A100" s="52"/>
      <c r="B100" s="8"/>
      <c r="C100" s="8"/>
      <c r="D100" s="8"/>
      <c r="E100" s="8"/>
      <c r="F100" s="8"/>
      <c r="G100" s="8"/>
      <c r="H100" s="8"/>
      <c r="I100" s="8"/>
      <c r="J100" s="8"/>
    </row>
    <row r="101" customFormat="false" ht="15" hidden="false" customHeight="false" outlineLevel="0" collapsed="false">
      <c r="A101" s="52"/>
      <c r="B101" s="8"/>
      <c r="C101" s="8"/>
      <c r="D101" s="8"/>
      <c r="E101" s="8"/>
      <c r="F101" s="8"/>
      <c r="G101" s="8"/>
      <c r="H101" s="8"/>
      <c r="I101" s="8"/>
      <c r="J101" s="8"/>
    </row>
    <row r="102" customFormat="false" ht="15" hidden="false" customHeight="false" outlineLevel="0" collapsed="false">
      <c r="A102" s="52"/>
      <c r="B102" s="8"/>
      <c r="C102" s="8"/>
      <c r="D102" s="8"/>
      <c r="E102" s="8"/>
      <c r="F102" s="8"/>
      <c r="G102" s="8"/>
      <c r="H102" s="8"/>
      <c r="I102" s="8"/>
      <c r="J102" s="8"/>
    </row>
    <row r="103" customFormat="false" ht="15" hidden="false" customHeight="false" outlineLevel="0" collapsed="false">
      <c r="A103" s="52"/>
      <c r="B103" s="8"/>
      <c r="C103" s="8"/>
      <c r="D103" s="8"/>
      <c r="E103" s="8"/>
      <c r="F103" s="8"/>
      <c r="G103" s="8"/>
      <c r="H103" s="8"/>
      <c r="I103" s="8"/>
      <c r="J103" s="8"/>
    </row>
    <row r="104" customFormat="false" ht="15" hidden="false" customHeight="false" outlineLevel="0" collapsed="false">
      <c r="A104" s="52"/>
      <c r="B104" s="8"/>
      <c r="C104" s="8"/>
      <c r="D104" s="8"/>
      <c r="E104" s="8"/>
      <c r="F104" s="8"/>
      <c r="G104" s="8"/>
      <c r="H104" s="8"/>
      <c r="I104" s="8"/>
      <c r="J104" s="8"/>
    </row>
    <row r="105" customFormat="false" ht="15" hidden="false" customHeight="false" outlineLevel="0" collapsed="false">
      <c r="A105" s="52"/>
      <c r="B105" s="8"/>
      <c r="C105" s="8"/>
      <c r="D105" s="8"/>
      <c r="E105" s="8"/>
      <c r="F105" s="8"/>
      <c r="G105" s="8"/>
      <c r="H105" s="8"/>
      <c r="I105" s="8"/>
      <c r="J105" s="8"/>
    </row>
    <row r="106" customFormat="false" ht="15" hidden="false" customHeight="false" outlineLevel="0" collapsed="false">
      <c r="A106" s="52"/>
      <c r="B106" s="8"/>
      <c r="C106" s="8"/>
      <c r="D106" s="8"/>
      <c r="E106" s="8"/>
      <c r="F106" s="8"/>
      <c r="G106" s="8"/>
      <c r="H106" s="8"/>
      <c r="I106" s="8"/>
      <c r="J106" s="8"/>
    </row>
    <row r="107" customFormat="false" ht="15" hidden="false" customHeight="false" outlineLevel="0" collapsed="false">
      <c r="A107" s="52"/>
      <c r="B107" s="8"/>
      <c r="C107" s="8"/>
      <c r="D107" s="8"/>
      <c r="E107" s="8"/>
      <c r="F107" s="8"/>
      <c r="G107" s="8"/>
      <c r="H107" s="8"/>
      <c r="I107" s="8"/>
      <c r="J107" s="8"/>
    </row>
    <row r="108" customFormat="false" ht="15" hidden="false" customHeight="false" outlineLevel="0" collapsed="false">
      <c r="A108" s="52"/>
      <c r="B108" s="8"/>
      <c r="C108" s="8"/>
      <c r="D108" s="8"/>
      <c r="E108" s="8"/>
      <c r="F108" s="8"/>
      <c r="G108" s="8"/>
      <c r="H108" s="8"/>
      <c r="I108" s="8"/>
      <c r="J108" s="8"/>
    </row>
    <row r="109" customFormat="false" ht="15" hidden="false" customHeight="false" outlineLevel="0" collapsed="false">
      <c r="A109" s="52"/>
      <c r="B109" s="8"/>
      <c r="C109" s="8"/>
      <c r="D109" s="8"/>
      <c r="E109" s="8"/>
      <c r="F109" s="8"/>
      <c r="G109" s="8"/>
      <c r="H109" s="8"/>
      <c r="I109" s="8"/>
      <c r="J109" s="8"/>
    </row>
    <row r="110" customFormat="false" ht="15" hidden="false" customHeight="false" outlineLevel="0" collapsed="false">
      <c r="A110" s="52"/>
      <c r="B110" s="8"/>
      <c r="C110" s="8"/>
      <c r="D110" s="8"/>
      <c r="E110" s="8"/>
      <c r="F110" s="8"/>
      <c r="G110" s="8"/>
      <c r="H110" s="8"/>
      <c r="I110" s="8"/>
      <c r="J110" s="8"/>
    </row>
    <row r="111" customFormat="false" ht="15" hidden="false" customHeight="false" outlineLevel="0" collapsed="false">
      <c r="A111" s="52"/>
      <c r="B111" s="8"/>
      <c r="C111" s="8"/>
      <c r="D111" s="8"/>
      <c r="E111" s="8"/>
      <c r="F111" s="8"/>
      <c r="G111" s="8"/>
      <c r="H111" s="8"/>
      <c r="I111" s="8"/>
      <c r="J111" s="8"/>
    </row>
    <row r="112" customFormat="false" ht="15" hidden="false" customHeight="false" outlineLevel="0" collapsed="false">
      <c r="A112" s="52"/>
      <c r="B112" s="8"/>
      <c r="C112" s="8"/>
      <c r="D112" s="8"/>
      <c r="E112" s="8"/>
      <c r="F112" s="8"/>
      <c r="G112" s="8"/>
      <c r="H112" s="8"/>
      <c r="I112" s="8"/>
      <c r="J112" s="8"/>
    </row>
    <row r="113" customFormat="false" ht="15" hidden="false" customHeight="false" outlineLevel="0" collapsed="false">
      <c r="A113" s="52"/>
      <c r="B113" s="8"/>
      <c r="C113" s="8"/>
      <c r="D113" s="8"/>
      <c r="E113" s="8"/>
      <c r="F113" s="8"/>
      <c r="G113" s="8"/>
      <c r="H113" s="8"/>
      <c r="I113" s="8"/>
      <c r="J113" s="8"/>
    </row>
    <row r="114" customFormat="false" ht="15" hidden="false" customHeight="false" outlineLevel="0" collapsed="false">
      <c r="A114" s="52"/>
      <c r="B114" s="8"/>
      <c r="C114" s="8"/>
      <c r="D114" s="8"/>
      <c r="E114" s="8"/>
      <c r="F114" s="8"/>
      <c r="G114" s="8"/>
      <c r="H114" s="8"/>
      <c r="I114" s="8"/>
      <c r="J114" s="8"/>
    </row>
    <row r="115" customFormat="false" ht="15" hidden="false" customHeight="false" outlineLevel="0" collapsed="false">
      <c r="A115" s="52"/>
      <c r="B115" s="8"/>
      <c r="C115" s="8"/>
      <c r="D115" s="8"/>
      <c r="E115" s="8"/>
      <c r="F115" s="8"/>
      <c r="G115" s="8"/>
      <c r="H115" s="8"/>
      <c r="I115" s="8"/>
      <c r="J115" s="8"/>
    </row>
    <row r="116" customFormat="false" ht="15" hidden="false" customHeight="false" outlineLevel="0" collapsed="false">
      <c r="A116" s="52"/>
      <c r="B116" s="8"/>
      <c r="C116" s="8"/>
      <c r="D116" s="8"/>
      <c r="E116" s="8"/>
      <c r="F116" s="8"/>
      <c r="G116" s="8"/>
      <c r="H116" s="8"/>
      <c r="I116" s="8"/>
      <c r="J116" s="8"/>
    </row>
    <row r="117" customFormat="false" ht="15" hidden="false" customHeight="false" outlineLevel="0" collapsed="false">
      <c r="A117" s="52"/>
      <c r="B117" s="8"/>
      <c r="C117" s="8"/>
      <c r="D117" s="8"/>
      <c r="E117" s="8"/>
      <c r="F117" s="8"/>
      <c r="G117" s="8"/>
      <c r="H117" s="8"/>
      <c r="I117" s="8"/>
      <c r="J117" s="8"/>
    </row>
    <row r="118" customFormat="false" ht="15" hidden="false" customHeight="false" outlineLevel="0" collapsed="false">
      <c r="A118" s="52"/>
      <c r="B118" s="8"/>
      <c r="C118" s="8"/>
      <c r="D118" s="8"/>
      <c r="E118" s="8"/>
      <c r="F118" s="8"/>
      <c r="G118" s="8"/>
      <c r="H118" s="8"/>
      <c r="I118" s="8"/>
      <c r="J118" s="8"/>
    </row>
    <row r="119" customFormat="false" ht="15" hidden="false" customHeight="false" outlineLevel="0" collapsed="false">
      <c r="A119" s="52"/>
      <c r="B119" s="8"/>
      <c r="C119" s="8"/>
      <c r="D119" s="8"/>
      <c r="E119" s="8"/>
      <c r="F119" s="8"/>
      <c r="G119" s="8"/>
      <c r="H119" s="8"/>
      <c r="I119" s="8"/>
      <c r="J119" s="8"/>
    </row>
    <row r="120" customFormat="false" ht="15" hidden="false" customHeight="false" outlineLevel="0" collapsed="false">
      <c r="A120" s="52"/>
      <c r="B120" s="8"/>
      <c r="C120" s="8"/>
      <c r="D120" s="8"/>
      <c r="E120" s="8"/>
      <c r="F120" s="8"/>
      <c r="G120" s="8"/>
      <c r="H120" s="8"/>
      <c r="I120" s="8"/>
      <c r="J120" s="8"/>
    </row>
    <row r="121" customFormat="false" ht="15" hidden="false" customHeight="false" outlineLevel="0" collapsed="false">
      <c r="A121" s="52"/>
      <c r="B121" s="8"/>
      <c r="C121" s="8"/>
      <c r="D121" s="8"/>
      <c r="E121" s="8"/>
      <c r="F121" s="8"/>
      <c r="G121" s="8"/>
      <c r="H121" s="8"/>
      <c r="I121" s="8"/>
      <c r="J121" s="8"/>
    </row>
    <row r="122" customFormat="false" ht="15" hidden="false" customHeight="false" outlineLevel="0" collapsed="false">
      <c r="A122" s="52"/>
      <c r="B122" s="8"/>
      <c r="C122" s="8"/>
      <c r="D122" s="8"/>
      <c r="E122" s="8"/>
      <c r="F122" s="8"/>
      <c r="G122" s="8"/>
      <c r="H122" s="8"/>
      <c r="I122" s="8"/>
      <c r="J122" s="8"/>
    </row>
    <row r="123" customFormat="false" ht="15" hidden="false" customHeight="false" outlineLevel="0" collapsed="false">
      <c r="A123" s="52"/>
      <c r="B123" s="8"/>
      <c r="C123" s="8"/>
      <c r="D123" s="8"/>
      <c r="E123" s="8"/>
      <c r="F123" s="8"/>
      <c r="G123" s="8"/>
      <c r="H123" s="8"/>
      <c r="I123" s="8"/>
      <c r="J123" s="8"/>
    </row>
    <row r="124" customFormat="false" ht="15" hidden="false" customHeight="false" outlineLevel="0" collapsed="false">
      <c r="A124" s="52"/>
      <c r="B124" s="8"/>
      <c r="C124" s="8"/>
      <c r="D124" s="8"/>
      <c r="E124" s="8"/>
      <c r="F124" s="8"/>
      <c r="G124" s="8"/>
      <c r="H124" s="8"/>
      <c r="I124" s="8"/>
      <c r="J124" s="8"/>
    </row>
    <row r="125" customFormat="false" ht="15" hidden="false" customHeight="false" outlineLevel="0" collapsed="false">
      <c r="A125" s="52"/>
      <c r="B125" s="8"/>
      <c r="C125" s="8"/>
      <c r="D125" s="8"/>
      <c r="E125" s="8"/>
      <c r="F125" s="8"/>
      <c r="G125" s="8"/>
      <c r="H125" s="8"/>
      <c r="I125" s="8"/>
      <c r="J125" s="8"/>
    </row>
    <row r="126" customFormat="false" ht="15" hidden="false" customHeight="false" outlineLevel="0" collapsed="false">
      <c r="A126" s="52"/>
      <c r="B126" s="8"/>
      <c r="C126" s="8"/>
      <c r="D126" s="8"/>
      <c r="E126" s="8"/>
      <c r="F126" s="8"/>
      <c r="G126" s="8"/>
      <c r="H126" s="8"/>
      <c r="I126" s="8"/>
      <c r="J126" s="8"/>
    </row>
    <row r="127" customFormat="false" ht="15" hidden="false" customHeight="false" outlineLevel="0" collapsed="false">
      <c r="A127" s="52"/>
      <c r="B127" s="8"/>
      <c r="C127" s="8"/>
      <c r="D127" s="8"/>
      <c r="E127" s="8"/>
      <c r="F127" s="8"/>
      <c r="G127" s="8"/>
      <c r="H127" s="8"/>
      <c r="I127" s="8"/>
      <c r="J127" s="8"/>
    </row>
    <row r="128" customFormat="false" ht="15" hidden="false" customHeight="false" outlineLevel="0" collapsed="false">
      <c r="A128" s="52"/>
      <c r="B128" s="8"/>
      <c r="C128" s="8"/>
      <c r="D128" s="8"/>
      <c r="E128" s="8"/>
      <c r="F128" s="8"/>
      <c r="G128" s="8"/>
      <c r="H128" s="8"/>
      <c r="I128" s="8"/>
      <c r="J128" s="8"/>
    </row>
    <row r="129" customFormat="false" ht="15" hidden="false" customHeight="false" outlineLevel="0" collapsed="false">
      <c r="A129" s="52"/>
      <c r="B129" s="8"/>
      <c r="C129" s="8"/>
      <c r="D129" s="8"/>
      <c r="E129" s="8"/>
      <c r="F129" s="8"/>
      <c r="G129" s="8"/>
      <c r="H129" s="8"/>
      <c r="I129" s="8"/>
      <c r="J129" s="8"/>
    </row>
    <row r="130" customFormat="false" ht="15" hidden="false" customHeight="false" outlineLevel="0" collapsed="false">
      <c r="A130" s="52"/>
      <c r="B130" s="8"/>
      <c r="C130" s="8"/>
      <c r="D130" s="8"/>
      <c r="E130" s="8"/>
      <c r="F130" s="8"/>
      <c r="G130" s="8"/>
      <c r="H130" s="8"/>
      <c r="I130" s="8"/>
      <c r="J130" s="8"/>
    </row>
    <row r="131" customFormat="false" ht="15" hidden="false" customHeight="false" outlineLevel="0" collapsed="false">
      <c r="A131" s="52"/>
      <c r="B131" s="8"/>
      <c r="C131" s="8"/>
      <c r="D131" s="8"/>
      <c r="E131" s="8"/>
      <c r="F131" s="8"/>
      <c r="G131" s="8"/>
      <c r="H131" s="8"/>
      <c r="I131" s="8"/>
      <c r="J131" s="8"/>
    </row>
    <row r="132" customFormat="false" ht="15" hidden="false" customHeight="false" outlineLevel="0" collapsed="false">
      <c r="A132" s="52"/>
      <c r="B132" s="8"/>
      <c r="C132" s="8"/>
      <c r="D132" s="8"/>
      <c r="E132" s="8"/>
      <c r="F132" s="8"/>
      <c r="G132" s="8"/>
      <c r="H132" s="8"/>
      <c r="I132" s="8"/>
      <c r="J132" s="8"/>
    </row>
    <row r="133" customFormat="false" ht="15" hidden="false" customHeight="false" outlineLevel="0" collapsed="false">
      <c r="A133" s="52"/>
      <c r="B133" s="8"/>
      <c r="C133" s="8"/>
      <c r="D133" s="8"/>
      <c r="E133" s="8"/>
      <c r="F133" s="8"/>
      <c r="G133" s="8"/>
      <c r="H133" s="8"/>
      <c r="I133" s="8"/>
      <c r="J133" s="8"/>
    </row>
    <row r="134" customFormat="false" ht="15" hidden="false" customHeight="false" outlineLevel="0" collapsed="false">
      <c r="A134" s="52"/>
      <c r="B134" s="8"/>
      <c r="C134" s="8"/>
      <c r="D134" s="8"/>
      <c r="E134" s="8"/>
      <c r="F134" s="8"/>
      <c r="G134" s="8"/>
      <c r="H134" s="8"/>
      <c r="I134" s="8"/>
      <c r="J134" s="8"/>
    </row>
    <row r="135" customFormat="false" ht="15" hidden="false" customHeight="false" outlineLevel="0" collapsed="false">
      <c r="A135" s="52"/>
      <c r="B135" s="8"/>
      <c r="C135" s="8"/>
      <c r="D135" s="8"/>
      <c r="E135" s="8"/>
      <c r="F135" s="8"/>
      <c r="G135" s="8"/>
      <c r="H135" s="8"/>
      <c r="I135" s="8"/>
      <c r="J135" s="8"/>
    </row>
    <row r="136" customFormat="false" ht="15" hidden="false" customHeight="false" outlineLevel="0" collapsed="false">
      <c r="A136" s="52"/>
      <c r="B136" s="8"/>
      <c r="C136" s="8"/>
      <c r="D136" s="8"/>
      <c r="E136" s="8"/>
      <c r="F136" s="8"/>
      <c r="G136" s="8"/>
      <c r="H136" s="8"/>
      <c r="I136" s="8"/>
      <c r="J136" s="8"/>
    </row>
    <row r="137" customFormat="false" ht="15" hidden="false" customHeight="false" outlineLevel="0" collapsed="false">
      <c r="A137" s="52"/>
      <c r="B137" s="8"/>
      <c r="C137" s="8"/>
      <c r="D137" s="8"/>
      <c r="E137" s="8"/>
      <c r="F137" s="8"/>
      <c r="G137" s="8"/>
      <c r="H137" s="8"/>
      <c r="I137" s="8"/>
      <c r="J137" s="8"/>
    </row>
    <row r="138" customFormat="false" ht="15" hidden="false" customHeight="false" outlineLevel="0" collapsed="false">
      <c r="A138" s="52"/>
      <c r="B138" s="8"/>
      <c r="C138" s="8"/>
      <c r="D138" s="8"/>
      <c r="E138" s="8"/>
      <c r="F138" s="8"/>
      <c r="G138" s="8"/>
      <c r="H138" s="8"/>
      <c r="I138" s="8"/>
      <c r="J138" s="8"/>
    </row>
    <row r="139" customFormat="false" ht="15" hidden="false" customHeight="false" outlineLevel="0" collapsed="false">
      <c r="A139" s="52"/>
      <c r="B139" s="8"/>
      <c r="C139" s="8"/>
      <c r="D139" s="8"/>
      <c r="E139" s="8"/>
      <c r="F139" s="8"/>
      <c r="G139" s="8"/>
      <c r="H139" s="8"/>
      <c r="I139" s="8"/>
      <c r="J139" s="8"/>
    </row>
    <row r="140" customFormat="false" ht="15" hidden="false" customHeight="false" outlineLevel="0" collapsed="false">
      <c r="A140" s="52"/>
      <c r="B140" s="8"/>
      <c r="C140" s="8"/>
      <c r="D140" s="8"/>
      <c r="E140" s="8"/>
      <c r="F140" s="8"/>
      <c r="G140" s="8"/>
      <c r="H140" s="8"/>
      <c r="I140" s="8"/>
      <c r="J140" s="8"/>
    </row>
    <row r="141" customFormat="false" ht="15" hidden="false" customHeight="false" outlineLevel="0" collapsed="false">
      <c r="A141" s="52"/>
      <c r="B141" s="8"/>
      <c r="C141" s="8"/>
      <c r="D141" s="8"/>
      <c r="E141" s="8"/>
      <c r="F141" s="8"/>
      <c r="G141" s="8"/>
      <c r="H141" s="8"/>
      <c r="I141" s="8"/>
      <c r="J141" s="8"/>
    </row>
    <row r="142" customFormat="false" ht="15" hidden="false" customHeight="false" outlineLevel="0" collapsed="false">
      <c r="A142" s="52"/>
      <c r="B142" s="8"/>
      <c r="C142" s="8"/>
      <c r="D142" s="8"/>
      <c r="E142" s="8"/>
      <c r="F142" s="8"/>
      <c r="G142" s="8"/>
      <c r="H142" s="8"/>
      <c r="I142" s="8"/>
      <c r="J142" s="8"/>
    </row>
    <row r="143" customFormat="false" ht="15" hidden="false" customHeight="false" outlineLevel="0" collapsed="false">
      <c r="A143" s="52"/>
      <c r="B143" s="8"/>
      <c r="C143" s="8"/>
      <c r="D143" s="8"/>
      <c r="E143" s="8"/>
      <c r="F143" s="8"/>
      <c r="G143" s="8"/>
      <c r="H143" s="8"/>
      <c r="I143" s="8"/>
      <c r="J143" s="8"/>
    </row>
    <row r="144" customFormat="false" ht="15" hidden="false" customHeight="false" outlineLevel="0" collapsed="false">
      <c r="A144" s="52"/>
      <c r="B144" s="8"/>
      <c r="C144" s="8"/>
      <c r="D144" s="8"/>
      <c r="E144" s="8"/>
      <c r="F144" s="8"/>
      <c r="G144" s="8"/>
      <c r="H144" s="8"/>
      <c r="I144" s="8"/>
      <c r="J144" s="8"/>
    </row>
    <row r="145" customFormat="false" ht="15" hidden="false" customHeight="false" outlineLevel="0" collapsed="false">
      <c r="A145" s="52"/>
      <c r="B145" s="8"/>
      <c r="C145" s="8"/>
      <c r="D145" s="8"/>
      <c r="E145" s="8"/>
      <c r="F145" s="8"/>
      <c r="G145" s="8"/>
      <c r="H145" s="8"/>
      <c r="I145" s="8"/>
      <c r="J145" s="8"/>
    </row>
    <row r="146" customFormat="false" ht="15" hidden="false" customHeight="false" outlineLevel="0" collapsed="false">
      <c r="A146" s="52"/>
      <c r="B146" s="8"/>
      <c r="C146" s="8"/>
      <c r="D146" s="8"/>
      <c r="E146" s="8"/>
      <c r="F146" s="8"/>
      <c r="G146" s="8"/>
      <c r="H146" s="8"/>
      <c r="I146" s="8"/>
      <c r="J146" s="8"/>
    </row>
    <row r="147" customFormat="false" ht="15" hidden="false" customHeight="false" outlineLevel="0" collapsed="false">
      <c r="A147" s="52"/>
      <c r="B147" s="8"/>
      <c r="C147" s="8"/>
      <c r="D147" s="8"/>
      <c r="E147" s="8"/>
      <c r="F147" s="8"/>
      <c r="G147" s="8"/>
      <c r="H147" s="8"/>
      <c r="I147" s="8"/>
      <c r="J147" s="8"/>
    </row>
    <row r="148" customFormat="false" ht="15" hidden="false" customHeight="false" outlineLevel="0" collapsed="false">
      <c r="A148" s="52"/>
      <c r="B148" s="8"/>
      <c r="C148" s="8"/>
      <c r="D148" s="8"/>
      <c r="E148" s="8"/>
      <c r="F148" s="8"/>
      <c r="G148" s="8"/>
      <c r="H148" s="8"/>
      <c r="I148" s="8"/>
      <c r="J148" s="8"/>
    </row>
    <row r="149" customFormat="false" ht="15" hidden="false" customHeight="false" outlineLevel="0" collapsed="false">
      <c r="A149" s="52"/>
      <c r="B149" s="8"/>
      <c r="C149" s="8"/>
      <c r="D149" s="8"/>
      <c r="E149" s="8"/>
      <c r="F149" s="8"/>
      <c r="G149" s="8"/>
      <c r="H149" s="8"/>
      <c r="I149" s="8"/>
      <c r="J149" s="8"/>
    </row>
    <row r="150" customFormat="false" ht="15" hidden="false" customHeight="false" outlineLevel="0" collapsed="false">
      <c r="A150" s="52"/>
      <c r="B150" s="8"/>
      <c r="C150" s="8"/>
      <c r="D150" s="8"/>
      <c r="E150" s="8"/>
      <c r="F150" s="8"/>
      <c r="G150" s="8"/>
      <c r="H150" s="8"/>
      <c r="I150" s="8"/>
      <c r="J150" s="8"/>
    </row>
    <row r="151" customFormat="false" ht="15" hidden="false" customHeight="false" outlineLevel="0" collapsed="false">
      <c r="A151" s="52"/>
      <c r="B151" s="8"/>
      <c r="C151" s="8"/>
      <c r="D151" s="8"/>
      <c r="E151" s="8"/>
      <c r="F151" s="8"/>
      <c r="G151" s="8"/>
      <c r="H151" s="8"/>
      <c r="I151" s="8"/>
      <c r="J151" s="8"/>
    </row>
    <row r="152" customFormat="false" ht="15" hidden="false" customHeight="false" outlineLevel="0" collapsed="false">
      <c r="A152" s="52"/>
      <c r="B152" s="8"/>
      <c r="C152" s="8"/>
      <c r="D152" s="8"/>
      <c r="E152" s="8"/>
      <c r="F152" s="8"/>
      <c r="G152" s="8"/>
      <c r="H152" s="8"/>
      <c r="I152" s="8"/>
      <c r="J152" s="8"/>
    </row>
    <row r="153" customFormat="false" ht="15" hidden="false" customHeight="false" outlineLevel="0" collapsed="false">
      <c r="A153" s="52"/>
      <c r="B153" s="8"/>
      <c r="C153" s="8"/>
      <c r="D153" s="8"/>
      <c r="E153" s="8"/>
      <c r="F153" s="8"/>
      <c r="G153" s="8"/>
      <c r="H153" s="8"/>
      <c r="I153" s="8"/>
      <c r="J153" s="8"/>
    </row>
    <row r="154" customFormat="false" ht="15" hidden="false" customHeight="false" outlineLevel="0" collapsed="false">
      <c r="A154" s="52"/>
      <c r="B154" s="8"/>
      <c r="C154" s="8"/>
      <c r="D154" s="8"/>
      <c r="E154" s="8"/>
      <c r="F154" s="8"/>
      <c r="G154" s="8"/>
      <c r="H154" s="8"/>
      <c r="I154" s="8"/>
      <c r="J154" s="8"/>
    </row>
    <row r="155" customFormat="false" ht="15" hidden="false" customHeight="false" outlineLevel="0" collapsed="false">
      <c r="A155" s="52"/>
      <c r="B155" s="8"/>
      <c r="C155" s="8"/>
      <c r="D155" s="8"/>
      <c r="E155" s="8"/>
      <c r="F155" s="8"/>
      <c r="G155" s="8"/>
      <c r="H155" s="8"/>
      <c r="I155" s="8"/>
      <c r="J155" s="8"/>
    </row>
    <row r="156" customFormat="false" ht="15" hidden="false" customHeight="false" outlineLevel="0" collapsed="false">
      <c r="A156" s="52"/>
      <c r="B156" s="8"/>
      <c r="C156" s="8"/>
      <c r="D156" s="8"/>
      <c r="E156" s="8"/>
      <c r="F156" s="8"/>
      <c r="G156" s="8"/>
      <c r="H156" s="8"/>
      <c r="I156" s="8"/>
      <c r="J156" s="8"/>
    </row>
    <row r="157" customFormat="false" ht="15" hidden="false" customHeight="false" outlineLevel="0" collapsed="false">
      <c r="A157" s="52"/>
      <c r="B157" s="8"/>
      <c r="C157" s="8"/>
      <c r="D157" s="8"/>
      <c r="E157" s="8"/>
      <c r="F157" s="8"/>
      <c r="G157" s="8"/>
      <c r="H157" s="8"/>
      <c r="I157" s="8"/>
      <c r="J157" s="8"/>
    </row>
    <row r="158" customFormat="false" ht="15" hidden="false" customHeight="false" outlineLevel="0" collapsed="false">
      <c r="A158" s="52"/>
      <c r="B158" s="8"/>
      <c r="C158" s="8"/>
      <c r="D158" s="8"/>
      <c r="E158" s="8"/>
      <c r="F158" s="8"/>
      <c r="G158" s="8"/>
      <c r="H158" s="8"/>
      <c r="I158" s="8"/>
      <c r="J158" s="8"/>
    </row>
    <row r="159" customFormat="false" ht="15" hidden="false" customHeight="false" outlineLevel="0" collapsed="false">
      <c r="A159" s="52"/>
      <c r="B159" s="8"/>
      <c r="C159" s="8"/>
      <c r="D159" s="8"/>
      <c r="E159" s="8"/>
      <c r="F159" s="8"/>
      <c r="G159" s="8"/>
      <c r="H159" s="8"/>
      <c r="I159" s="8"/>
      <c r="J159" s="8"/>
    </row>
    <row r="160" customFormat="false" ht="15" hidden="false" customHeight="false" outlineLevel="0" collapsed="false">
      <c r="A160" s="52"/>
      <c r="B160" s="8"/>
      <c r="C160" s="8"/>
      <c r="D160" s="8"/>
      <c r="E160" s="8"/>
      <c r="F160" s="8"/>
      <c r="G160" s="8"/>
      <c r="H160" s="8"/>
      <c r="I160" s="8"/>
      <c r="J160" s="8"/>
    </row>
    <row r="161" customFormat="false" ht="15" hidden="false" customHeight="false" outlineLevel="0" collapsed="false">
      <c r="A161" s="52"/>
      <c r="B161" s="8"/>
      <c r="C161" s="8"/>
      <c r="D161" s="8"/>
      <c r="E161" s="8"/>
      <c r="F161" s="8"/>
      <c r="G161" s="8"/>
      <c r="H161" s="8"/>
      <c r="I161" s="8"/>
      <c r="J161" s="8"/>
    </row>
    <row r="162" customFormat="false" ht="15" hidden="false" customHeight="false" outlineLevel="0" collapsed="false">
      <c r="A162" s="52"/>
      <c r="B162" s="8"/>
      <c r="C162" s="8"/>
      <c r="D162" s="8"/>
      <c r="E162" s="8"/>
      <c r="F162" s="8"/>
      <c r="G162" s="8"/>
      <c r="H162" s="8"/>
      <c r="I162" s="8"/>
      <c r="J162" s="8"/>
    </row>
    <row r="163" customFormat="false" ht="15" hidden="false" customHeight="false" outlineLevel="0" collapsed="false">
      <c r="A163" s="52"/>
      <c r="B163" s="8"/>
      <c r="C163" s="8"/>
      <c r="D163" s="8"/>
      <c r="E163" s="8"/>
      <c r="F163" s="8"/>
      <c r="G163" s="8"/>
      <c r="H163" s="8"/>
      <c r="I163" s="8"/>
      <c r="J163" s="8"/>
    </row>
    <row r="164" customFormat="false" ht="15" hidden="false" customHeight="false" outlineLevel="0" collapsed="false">
      <c r="A164" s="52"/>
      <c r="B164" s="8"/>
      <c r="C164" s="8"/>
      <c r="D164" s="8"/>
      <c r="E164" s="8"/>
      <c r="F164" s="8"/>
      <c r="G164" s="8"/>
      <c r="H164" s="8"/>
      <c r="I164" s="8"/>
      <c r="J164" s="8"/>
    </row>
    <row r="165" customFormat="false" ht="15" hidden="false" customHeight="false" outlineLevel="0" collapsed="false">
      <c r="A165" s="52"/>
      <c r="B165" s="8"/>
      <c r="C165" s="8"/>
      <c r="D165" s="8"/>
      <c r="E165" s="8"/>
      <c r="F165" s="8"/>
      <c r="G165" s="8"/>
      <c r="H165" s="8"/>
      <c r="I165" s="8"/>
      <c r="J165" s="8"/>
    </row>
    <row r="166" customFormat="false" ht="15" hidden="false" customHeight="false" outlineLevel="0" collapsed="false">
      <c r="A166" s="52"/>
      <c r="B166" s="8"/>
      <c r="C166" s="8"/>
      <c r="D166" s="8"/>
      <c r="E166" s="8"/>
      <c r="F166" s="8"/>
      <c r="G166" s="8"/>
      <c r="H166" s="8"/>
      <c r="I166" s="8"/>
      <c r="J166" s="8"/>
    </row>
    <row r="167" customFormat="false" ht="15" hidden="false" customHeight="false" outlineLevel="0" collapsed="false">
      <c r="A167" s="52"/>
      <c r="B167" s="8"/>
      <c r="C167" s="8"/>
      <c r="D167" s="8"/>
      <c r="E167" s="8"/>
      <c r="F167" s="8"/>
      <c r="G167" s="8"/>
      <c r="H167" s="8"/>
      <c r="I167" s="8"/>
      <c r="J167" s="8"/>
    </row>
    <row r="168" customFormat="false" ht="15" hidden="false" customHeight="false" outlineLevel="0" collapsed="false">
      <c r="A168" s="52"/>
      <c r="B168" s="8"/>
      <c r="C168" s="8"/>
      <c r="D168" s="8"/>
      <c r="E168" s="8"/>
      <c r="F168" s="8"/>
      <c r="G168" s="8"/>
      <c r="H168" s="8"/>
      <c r="I168" s="8"/>
      <c r="J168" s="8"/>
    </row>
    <row r="169" customFormat="false" ht="15" hidden="false" customHeight="false" outlineLevel="0" collapsed="false">
      <c r="A169" s="52"/>
      <c r="B169" s="8"/>
      <c r="C169" s="8"/>
      <c r="D169" s="8"/>
      <c r="E169" s="8"/>
      <c r="F169" s="8"/>
      <c r="G169" s="8"/>
      <c r="H169" s="8"/>
      <c r="I169" s="8"/>
      <c r="J169" s="8"/>
    </row>
    <row r="170" customFormat="false" ht="15" hidden="false" customHeight="false" outlineLevel="0" collapsed="false">
      <c r="A170" s="52"/>
      <c r="B170" s="8"/>
      <c r="C170" s="8"/>
      <c r="D170" s="8"/>
      <c r="E170" s="8"/>
      <c r="F170" s="8"/>
      <c r="G170" s="8"/>
      <c r="H170" s="8"/>
      <c r="I170" s="8"/>
      <c r="J170" s="8"/>
    </row>
    <row r="171" customFormat="false" ht="15" hidden="false" customHeight="false" outlineLevel="0" collapsed="false">
      <c r="A171" s="52"/>
      <c r="B171" s="8"/>
      <c r="C171" s="8"/>
      <c r="D171" s="8"/>
      <c r="E171" s="8"/>
      <c r="F171" s="8"/>
      <c r="G171" s="8"/>
      <c r="H171" s="8"/>
      <c r="I171" s="8"/>
      <c r="J171" s="8"/>
    </row>
    <row r="172" customFormat="false" ht="15" hidden="false" customHeight="false" outlineLevel="0" collapsed="false">
      <c r="A172" s="52"/>
      <c r="B172" s="8"/>
      <c r="C172" s="8"/>
      <c r="D172" s="8"/>
      <c r="E172" s="8"/>
      <c r="F172" s="8"/>
      <c r="G172" s="8"/>
      <c r="H172" s="8"/>
      <c r="I172" s="8"/>
      <c r="J172" s="8"/>
    </row>
    <row r="173" customFormat="false" ht="15" hidden="false" customHeight="false" outlineLevel="0" collapsed="false">
      <c r="A173" s="52"/>
      <c r="B173" s="8"/>
      <c r="C173" s="8"/>
      <c r="D173" s="8"/>
      <c r="E173" s="8"/>
      <c r="F173" s="8"/>
      <c r="G173" s="8"/>
      <c r="H173" s="8"/>
      <c r="I173" s="8"/>
      <c r="J173" s="8"/>
    </row>
    <row r="174" customFormat="false" ht="15" hidden="false" customHeight="false" outlineLevel="0" collapsed="false">
      <c r="A174" s="52"/>
      <c r="B174" s="8"/>
      <c r="C174" s="8"/>
      <c r="D174" s="8"/>
      <c r="E174" s="8"/>
      <c r="F174" s="8"/>
      <c r="G174" s="8"/>
      <c r="H174" s="8"/>
      <c r="I174" s="8"/>
      <c r="J174" s="8"/>
    </row>
    <row r="175" customFormat="false" ht="15" hidden="false" customHeight="false" outlineLevel="0" collapsed="false">
      <c r="A175" s="52"/>
      <c r="B175" s="8"/>
      <c r="C175" s="8"/>
      <c r="D175" s="8"/>
      <c r="E175" s="8"/>
      <c r="F175" s="8"/>
      <c r="G175" s="8"/>
      <c r="H175" s="8"/>
      <c r="I175" s="8"/>
      <c r="J175" s="8"/>
    </row>
    <row r="176" customFormat="false" ht="15" hidden="false" customHeight="false" outlineLevel="0" collapsed="false">
      <c r="A176" s="52"/>
      <c r="B176" s="8"/>
      <c r="C176" s="8"/>
      <c r="D176" s="8"/>
      <c r="E176" s="8"/>
      <c r="F176" s="8"/>
      <c r="G176" s="8"/>
      <c r="H176" s="8"/>
      <c r="I176" s="8"/>
      <c r="J176" s="8"/>
    </row>
    <row r="177" customFormat="false" ht="15" hidden="false" customHeight="false" outlineLevel="0" collapsed="false">
      <c r="A177" s="52"/>
      <c r="B177" s="8"/>
      <c r="C177" s="8"/>
      <c r="D177" s="8"/>
      <c r="E177" s="8"/>
      <c r="F177" s="8"/>
      <c r="G177" s="8"/>
      <c r="H177" s="8"/>
      <c r="I177" s="8"/>
      <c r="J177" s="8"/>
    </row>
    <row r="178" customFormat="false" ht="15" hidden="false" customHeight="false" outlineLevel="0" collapsed="false">
      <c r="A178" s="52"/>
      <c r="B178" s="8"/>
      <c r="C178" s="8"/>
      <c r="D178" s="8"/>
      <c r="E178" s="8"/>
      <c r="F178" s="8"/>
      <c r="G178" s="8"/>
      <c r="H178" s="8"/>
      <c r="I178" s="8"/>
      <c r="J178" s="8"/>
    </row>
    <row r="179" customFormat="false" ht="15" hidden="false" customHeight="false" outlineLevel="0" collapsed="false">
      <c r="A179" s="52"/>
      <c r="B179" s="8"/>
      <c r="C179" s="8"/>
      <c r="D179" s="8"/>
      <c r="E179" s="8"/>
      <c r="F179" s="8"/>
      <c r="G179" s="8"/>
      <c r="H179" s="8"/>
      <c r="I179" s="8"/>
      <c r="J179" s="8"/>
    </row>
    <row r="180" customFormat="false" ht="15" hidden="false" customHeight="false" outlineLevel="0" collapsed="false">
      <c r="A180" s="52"/>
      <c r="B180" s="8"/>
      <c r="C180" s="8"/>
      <c r="D180" s="8"/>
      <c r="E180" s="8"/>
      <c r="F180" s="8"/>
      <c r="G180" s="8"/>
      <c r="H180" s="8"/>
      <c r="I180" s="8"/>
      <c r="J180" s="8"/>
    </row>
    <row r="181" customFormat="false" ht="15" hidden="false" customHeight="false" outlineLevel="0" collapsed="false">
      <c r="A181" s="52"/>
      <c r="B181" s="8"/>
      <c r="C181" s="8"/>
      <c r="D181" s="8"/>
      <c r="E181" s="8"/>
      <c r="F181" s="8"/>
      <c r="G181" s="8"/>
      <c r="H181" s="8"/>
      <c r="I181" s="8"/>
      <c r="J181" s="8"/>
    </row>
    <row r="182" customFormat="false" ht="15" hidden="false" customHeight="false" outlineLevel="0" collapsed="false">
      <c r="A182" s="52"/>
      <c r="B182" s="8"/>
      <c r="C182" s="8"/>
      <c r="D182" s="8"/>
      <c r="E182" s="8"/>
      <c r="F182" s="8"/>
      <c r="G182" s="8"/>
      <c r="H182" s="8"/>
      <c r="I182" s="8"/>
      <c r="J182" s="8"/>
    </row>
    <row r="183" customFormat="false" ht="15" hidden="false" customHeight="false" outlineLevel="0" collapsed="false">
      <c r="A183" s="52"/>
      <c r="B183" s="8"/>
      <c r="C183" s="8"/>
      <c r="D183" s="8"/>
      <c r="E183" s="8"/>
      <c r="F183" s="8"/>
      <c r="G183" s="8"/>
      <c r="H183" s="8"/>
      <c r="I183" s="8"/>
      <c r="J183" s="8"/>
    </row>
    <row r="184" customFormat="false" ht="15" hidden="false" customHeight="false" outlineLevel="0" collapsed="false">
      <c r="A184" s="52"/>
      <c r="B184" s="8"/>
      <c r="C184" s="8"/>
      <c r="D184" s="8"/>
      <c r="E184" s="8"/>
      <c r="F184" s="8"/>
      <c r="G184" s="8"/>
      <c r="H184" s="8"/>
      <c r="I184" s="8"/>
      <c r="J184" s="8"/>
    </row>
    <row r="185" customFormat="false" ht="15" hidden="false" customHeight="false" outlineLevel="0" collapsed="false">
      <c r="A185" s="52"/>
      <c r="B185" s="8"/>
      <c r="C185" s="8"/>
      <c r="D185" s="8"/>
      <c r="E185" s="8"/>
      <c r="F185" s="8"/>
      <c r="G185" s="8"/>
      <c r="H185" s="8"/>
      <c r="I185" s="8"/>
      <c r="J185" s="8"/>
    </row>
    <row r="186" customFormat="false" ht="15" hidden="false" customHeight="false" outlineLevel="0" collapsed="false">
      <c r="A186" s="52"/>
      <c r="B186" s="8"/>
      <c r="C186" s="8"/>
      <c r="D186" s="8"/>
      <c r="E186" s="8"/>
      <c r="F186" s="8"/>
      <c r="G186" s="8"/>
      <c r="H186" s="8"/>
      <c r="I186" s="8"/>
      <c r="J186" s="8"/>
    </row>
    <row r="187" customFormat="false" ht="15" hidden="false" customHeight="false" outlineLevel="0" collapsed="false">
      <c r="A187" s="52"/>
      <c r="B187" s="8"/>
      <c r="C187" s="8"/>
      <c r="D187" s="8"/>
      <c r="E187" s="8"/>
      <c r="F187" s="8"/>
      <c r="G187" s="8"/>
      <c r="H187" s="8"/>
      <c r="I187" s="8"/>
      <c r="J187" s="8"/>
    </row>
    <row r="188" customFormat="false" ht="15" hidden="false" customHeight="false" outlineLevel="0" collapsed="false">
      <c r="A188" s="52"/>
      <c r="B188" s="8"/>
      <c r="C188" s="8"/>
      <c r="D188" s="8"/>
      <c r="E188" s="8"/>
      <c r="F188" s="8"/>
      <c r="G188" s="8"/>
      <c r="H188" s="8"/>
      <c r="I188" s="8"/>
      <c r="J188" s="8"/>
    </row>
    <row r="189" customFormat="false" ht="15" hidden="false" customHeight="false" outlineLevel="0" collapsed="false">
      <c r="A189" s="52"/>
      <c r="B189" s="8"/>
      <c r="C189" s="8"/>
      <c r="D189" s="8"/>
      <c r="E189" s="8"/>
      <c r="F189" s="8"/>
      <c r="G189" s="8"/>
      <c r="H189" s="8"/>
      <c r="I189" s="8"/>
      <c r="J189" s="8"/>
    </row>
    <row r="190" customFormat="false" ht="15" hidden="false" customHeight="false" outlineLevel="0" collapsed="false">
      <c r="A190" s="52"/>
      <c r="B190" s="8"/>
      <c r="C190" s="8"/>
      <c r="D190" s="8"/>
      <c r="E190" s="8"/>
      <c r="F190" s="8"/>
      <c r="G190" s="8"/>
      <c r="H190" s="8"/>
      <c r="I190" s="8"/>
      <c r="J190" s="8"/>
    </row>
    <row r="191" customFormat="false" ht="15" hidden="false" customHeight="false" outlineLevel="0" collapsed="false">
      <c r="A191" s="52"/>
      <c r="B191" s="8"/>
      <c r="C191" s="8"/>
      <c r="D191" s="8"/>
      <c r="E191" s="8"/>
      <c r="F191" s="8"/>
      <c r="G191" s="8"/>
      <c r="H191" s="8"/>
      <c r="I191" s="8"/>
      <c r="J191" s="8"/>
    </row>
    <row r="192" customFormat="false" ht="15" hidden="false" customHeight="false" outlineLevel="0" collapsed="false">
      <c r="A192" s="52"/>
      <c r="B192" s="8"/>
      <c r="C192" s="8"/>
      <c r="D192" s="8"/>
      <c r="E192" s="8"/>
      <c r="F192" s="8"/>
      <c r="G192" s="8"/>
      <c r="H192" s="8"/>
      <c r="I192" s="8"/>
      <c r="J192" s="8"/>
    </row>
    <row r="193" customFormat="false" ht="15" hidden="false" customHeight="false" outlineLevel="0" collapsed="false">
      <c r="A193" s="52"/>
      <c r="B193" s="8"/>
      <c r="C193" s="8"/>
      <c r="D193" s="8"/>
      <c r="E193" s="8"/>
      <c r="F193" s="8"/>
      <c r="G193" s="8"/>
      <c r="H193" s="8"/>
      <c r="I193" s="8"/>
      <c r="J193" s="8"/>
    </row>
    <row r="194" customFormat="false" ht="15" hidden="false" customHeight="false" outlineLevel="0" collapsed="false">
      <c r="A194" s="52"/>
      <c r="B194" s="8"/>
      <c r="C194" s="8"/>
      <c r="D194" s="8"/>
      <c r="E194" s="8"/>
      <c r="F194" s="8"/>
      <c r="G194" s="8"/>
      <c r="H194" s="8"/>
      <c r="I194" s="8"/>
      <c r="J194" s="8"/>
    </row>
    <row r="195" customFormat="false" ht="15" hidden="false" customHeight="false" outlineLevel="0" collapsed="false">
      <c r="A195" s="52"/>
      <c r="B195" s="8"/>
      <c r="C195" s="8"/>
      <c r="D195" s="8"/>
      <c r="E195" s="8"/>
      <c r="F195" s="8"/>
      <c r="G195" s="8"/>
      <c r="H195" s="8"/>
      <c r="I195" s="8"/>
      <c r="J195" s="8"/>
    </row>
    <row r="196" customFormat="false" ht="15" hidden="false" customHeight="false" outlineLevel="0" collapsed="false">
      <c r="A196" s="52"/>
      <c r="B196" s="8"/>
      <c r="C196" s="8"/>
      <c r="D196" s="8"/>
      <c r="E196" s="8"/>
      <c r="F196" s="8"/>
      <c r="G196" s="8"/>
      <c r="H196" s="8"/>
      <c r="I196" s="8"/>
      <c r="J196" s="8"/>
    </row>
    <row r="197" customFormat="false" ht="15" hidden="false" customHeight="false" outlineLevel="0" collapsed="false">
      <c r="A197" s="52"/>
      <c r="B197" s="8"/>
      <c r="C197" s="8"/>
      <c r="D197" s="8"/>
      <c r="E197" s="8"/>
      <c r="F197" s="8"/>
      <c r="G197" s="8"/>
      <c r="H197" s="8"/>
      <c r="I197" s="8"/>
      <c r="J197" s="8"/>
    </row>
    <row r="198" customFormat="false" ht="15" hidden="false" customHeight="false" outlineLevel="0" collapsed="false">
      <c r="A198" s="52"/>
      <c r="B198" s="8"/>
      <c r="C198" s="8"/>
      <c r="D198" s="8"/>
      <c r="E198" s="8"/>
      <c r="F198" s="8"/>
      <c r="G198" s="8"/>
      <c r="H198" s="8"/>
      <c r="I198" s="8"/>
      <c r="J198" s="8"/>
    </row>
    <row r="199" customFormat="false" ht="15" hidden="false" customHeight="false" outlineLevel="0" collapsed="false">
      <c r="A199" s="52"/>
      <c r="B199" s="8"/>
      <c r="C199" s="8"/>
      <c r="D199" s="8"/>
      <c r="E199" s="8"/>
      <c r="F199" s="8"/>
      <c r="G199" s="8"/>
      <c r="H199" s="8"/>
      <c r="I199" s="8"/>
      <c r="J199" s="8"/>
    </row>
    <row r="200" customFormat="false" ht="15" hidden="false" customHeight="false" outlineLevel="0" collapsed="false">
      <c r="A200" s="52"/>
      <c r="B200" s="8"/>
      <c r="C200" s="8"/>
      <c r="D200" s="8"/>
      <c r="E200" s="8"/>
      <c r="F200" s="8"/>
      <c r="G200" s="8"/>
      <c r="H200" s="8"/>
      <c r="I200" s="8"/>
      <c r="J200" s="8"/>
    </row>
    <row r="201" customFormat="false" ht="15" hidden="false" customHeight="false" outlineLevel="0" collapsed="false">
      <c r="A201" s="52"/>
      <c r="B201" s="8"/>
      <c r="C201" s="8"/>
      <c r="D201" s="8"/>
      <c r="E201" s="8"/>
      <c r="F201" s="8"/>
      <c r="G201" s="8"/>
      <c r="H201" s="8"/>
      <c r="I201" s="8"/>
      <c r="J201" s="8"/>
    </row>
    <row r="202" customFormat="false" ht="15" hidden="false" customHeight="false" outlineLevel="0" collapsed="false">
      <c r="A202" s="52"/>
      <c r="B202" s="8"/>
      <c r="C202" s="8"/>
      <c r="D202" s="8"/>
      <c r="E202" s="8"/>
      <c r="F202" s="8"/>
      <c r="G202" s="8"/>
      <c r="H202" s="8"/>
      <c r="I202" s="8"/>
      <c r="J202" s="8"/>
    </row>
    <row r="203" customFormat="false" ht="15" hidden="false" customHeight="false" outlineLevel="0" collapsed="false">
      <c r="A203" s="52"/>
      <c r="B203" s="8"/>
      <c r="C203" s="8"/>
      <c r="D203" s="8"/>
      <c r="E203" s="8"/>
      <c r="F203" s="8"/>
      <c r="G203" s="8"/>
      <c r="H203" s="8"/>
      <c r="I203" s="8"/>
      <c r="J203" s="8"/>
    </row>
    <row r="204" customFormat="false" ht="15" hidden="false" customHeight="false" outlineLevel="0" collapsed="false">
      <c r="A204" s="52"/>
      <c r="B204" s="8"/>
      <c r="C204" s="8"/>
      <c r="D204" s="8"/>
      <c r="E204" s="8"/>
      <c r="F204" s="8"/>
      <c r="G204" s="8"/>
      <c r="H204" s="8"/>
      <c r="I204" s="8"/>
      <c r="J204" s="8"/>
    </row>
  </sheetData>
  <dataValidations count="2">
    <dataValidation allowBlank="true" errorStyle="stop" operator="between" showDropDown="false" showErrorMessage="false" showInputMessage="false" sqref="I4:I204" type="list">
      <formula1>"Da,Nu,În discuție"</formula1>
      <formula2>0</formula2>
    </dataValidation>
    <dataValidation allowBlank="true" errorStyle="stop" operator="between" showDropDown="false" showErrorMessage="false" showInputMessage="false" sqref="C4:C204" type="list">
      <formula1>"F,B"</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6"/>
  </cols>
  <sheetData>
    <row r="1" customFormat="false" ht="15" hidden="false" customHeight="false" outlineLevel="0" collapsed="false">
      <c r="A1" s="24" t="s">
        <v>723</v>
      </c>
    </row>
    <row r="2" customFormat="false" ht="15" hidden="false" customHeight="false" outlineLevel="0" collapsed="false">
      <c r="A2" s="67" t="n">
        <v>46023</v>
      </c>
    </row>
    <row r="3" customFormat="false" ht="15" hidden="false" customHeight="false" outlineLevel="0" collapsed="false">
      <c r="A3" s="67" t="n">
        <v>46024</v>
      </c>
    </row>
    <row r="4" customFormat="false" ht="15" hidden="false" customHeight="false" outlineLevel="0" collapsed="false">
      <c r="A4" s="67" t="n">
        <v>46028</v>
      </c>
    </row>
    <row r="5" customFormat="false" ht="15" hidden="false" customHeight="false" outlineLevel="0" collapsed="false">
      <c r="A5" s="67" t="n">
        <v>46029</v>
      </c>
    </row>
    <row r="6" customFormat="false" ht="15" hidden="false" customHeight="false" outlineLevel="0" collapsed="false">
      <c r="A6" s="67" t="n">
        <v>46046</v>
      </c>
    </row>
    <row r="7" customFormat="false" ht="15" hidden="false" customHeight="false" outlineLevel="0" collapsed="false">
      <c r="A7" s="67" t="n">
        <v>46122</v>
      </c>
    </row>
    <row r="8" customFormat="false" ht="15" hidden="false" customHeight="false" outlineLevel="0" collapsed="false">
      <c r="A8" s="67" t="n">
        <v>46124</v>
      </c>
    </row>
    <row r="9" customFormat="false" ht="15" hidden="false" customHeight="false" outlineLevel="0" collapsed="false">
      <c r="A9" s="67" t="n">
        <v>46125</v>
      </c>
    </row>
    <row r="10" customFormat="false" ht="15" hidden="false" customHeight="false" outlineLevel="0" collapsed="false">
      <c r="A10" s="67" t="n">
        <v>46143</v>
      </c>
    </row>
    <row r="11" customFormat="false" ht="15" hidden="false" customHeight="false" outlineLevel="0" collapsed="false">
      <c r="A11" s="67" t="n">
        <v>46173</v>
      </c>
    </row>
    <row r="12" customFormat="false" ht="15" hidden="false" customHeight="false" outlineLevel="0" collapsed="false">
      <c r="A12" s="67" t="n">
        <v>46174</v>
      </c>
    </row>
    <row r="13" customFormat="false" ht="15" hidden="false" customHeight="false" outlineLevel="0" collapsed="false">
      <c r="A13" s="67" t="n">
        <v>46249</v>
      </c>
    </row>
    <row r="14" customFormat="false" ht="15" hidden="false" customHeight="false" outlineLevel="0" collapsed="false">
      <c r="A14" s="67" t="n">
        <v>46356</v>
      </c>
    </row>
    <row r="15" customFormat="false" ht="15" hidden="false" customHeight="false" outlineLevel="0" collapsed="false">
      <c r="A15" s="67" t="n">
        <v>46357</v>
      </c>
    </row>
    <row r="16" customFormat="false" ht="15" hidden="false" customHeight="false" outlineLevel="0" collapsed="false">
      <c r="A16" s="67" t="n">
        <v>46381</v>
      </c>
    </row>
    <row r="17" customFormat="false" ht="15" hidden="false" customHeight="false" outlineLevel="0" collapsed="false">
      <c r="A17" s="67" t="n">
        <v>46382</v>
      </c>
    </row>
    <row r="18" customFormat="false" ht="15" hidden="false" customHeight="false" outlineLevel="0" collapsed="false">
      <c r="A18" s="67" t="n">
        <v>46388</v>
      </c>
    </row>
    <row r="19" customFormat="false" ht="15" hidden="false" customHeight="false" outlineLevel="0" collapsed="false">
      <c r="A19" s="67" t="n">
        <v>46389</v>
      </c>
    </row>
    <row r="20" customFormat="false" ht="15" hidden="false" customHeight="false" outlineLevel="0" collapsed="false">
      <c r="A20" s="67" t="n">
        <v>46393</v>
      </c>
    </row>
    <row r="21" customFormat="false" ht="15" hidden="false" customHeight="false" outlineLevel="0" collapsed="false">
      <c r="A21" s="67" t="n">
        <v>46394</v>
      </c>
    </row>
    <row r="22" customFormat="false" ht="15" hidden="false" customHeight="false" outlineLevel="0" collapsed="false">
      <c r="A22" s="67" t="n">
        <v>46411</v>
      </c>
    </row>
    <row r="23" customFormat="false" ht="15" hidden="false" customHeight="false" outlineLevel="0" collapsed="false">
      <c r="A23" s="67" t="n">
        <v>46507</v>
      </c>
    </row>
    <row r="24" customFormat="false" ht="15" hidden="false" customHeight="false" outlineLevel="0" collapsed="false">
      <c r="A24" s="67" t="n">
        <v>46508</v>
      </c>
    </row>
    <row r="25" customFormat="false" ht="15" hidden="false" customHeight="false" outlineLevel="0" collapsed="false">
      <c r="A25" s="67" t="n">
        <v>46509</v>
      </c>
    </row>
    <row r="26" customFormat="false" ht="15" hidden="false" customHeight="false" outlineLevel="0" collapsed="false">
      <c r="A26" s="67" t="n">
        <v>46510</v>
      </c>
    </row>
    <row r="27" customFormat="false" ht="15" hidden="false" customHeight="false" outlineLevel="0" collapsed="false">
      <c r="A27" s="67" t="n">
        <v>46539</v>
      </c>
    </row>
    <row r="28" customFormat="false" ht="15" hidden="false" customHeight="false" outlineLevel="0" collapsed="false">
      <c r="A28" s="67" t="n">
        <v>46558</v>
      </c>
    </row>
    <row r="29" customFormat="false" ht="15" hidden="false" customHeight="false" outlineLevel="0" collapsed="false">
      <c r="A29" s="67" t="n">
        <v>46559</v>
      </c>
    </row>
    <row r="30" customFormat="false" ht="15" hidden="false" customHeight="false" outlineLevel="0" collapsed="false">
      <c r="A30" s="67" t="n">
        <v>46614</v>
      </c>
    </row>
    <row r="31" customFormat="false" ht="15" hidden="false" customHeight="false" outlineLevel="0" collapsed="false">
      <c r="A31" s="67" t="n">
        <v>46721</v>
      </c>
    </row>
    <row r="32" customFormat="false" ht="15" hidden="false" customHeight="false" outlineLevel="0" collapsed="false">
      <c r="A32" s="67" t="n">
        <v>46722</v>
      </c>
    </row>
    <row r="33" customFormat="false" ht="15" hidden="false" customHeight="false" outlineLevel="0" collapsed="false">
      <c r="A33" s="67" t="n">
        <v>46746</v>
      </c>
    </row>
    <row r="34" customFormat="false" ht="15" hidden="false" customHeight="false" outlineLevel="0" collapsed="false">
      <c r="A34" s="67" t="n">
        <v>46747</v>
      </c>
    </row>
    <row r="35" customFormat="false" ht="15" hidden="false" customHeight="false" outlineLevel="0" collapsed="false">
      <c r="A35" s="67" t="n">
        <v>46753</v>
      </c>
    </row>
    <row r="36" customFormat="false" ht="15" hidden="false" customHeight="false" outlineLevel="0" collapsed="false">
      <c r="A36" s="67" t="n">
        <v>46754</v>
      </c>
    </row>
    <row r="37" customFormat="false" ht="15" hidden="false" customHeight="false" outlineLevel="0" collapsed="false">
      <c r="A37" s="67" t="n">
        <v>46758</v>
      </c>
    </row>
    <row r="38" customFormat="false" ht="15" hidden="false" customHeight="false" outlineLevel="0" collapsed="false">
      <c r="A38" s="67" t="n">
        <v>46759</v>
      </c>
    </row>
    <row r="39" customFormat="false" ht="15" hidden="false" customHeight="false" outlineLevel="0" collapsed="false">
      <c r="A39" s="67" t="n">
        <v>46776</v>
      </c>
    </row>
    <row r="40" customFormat="false" ht="15" hidden="false" customHeight="false" outlineLevel="0" collapsed="false">
      <c r="A40" s="67" t="n">
        <v>46857</v>
      </c>
    </row>
    <row r="41" customFormat="false" ht="15" hidden="false" customHeight="false" outlineLevel="0" collapsed="false">
      <c r="A41" s="67" t="n">
        <v>46859</v>
      </c>
    </row>
    <row r="42" customFormat="false" ht="15" hidden="false" customHeight="false" outlineLevel="0" collapsed="false">
      <c r="A42" s="67" t="n">
        <v>46860</v>
      </c>
    </row>
    <row r="43" customFormat="false" ht="15" hidden="false" customHeight="false" outlineLevel="0" collapsed="false">
      <c r="A43" s="67" t="n">
        <v>46874</v>
      </c>
    </row>
    <row r="44" customFormat="false" ht="15" hidden="false" customHeight="false" outlineLevel="0" collapsed="false">
      <c r="A44" s="67" t="n">
        <v>46905</v>
      </c>
    </row>
    <row r="45" customFormat="false" ht="15" hidden="false" customHeight="false" outlineLevel="0" collapsed="false">
      <c r="A45" s="67" t="n">
        <v>46908</v>
      </c>
    </row>
    <row r="46" customFormat="false" ht="15" hidden="false" customHeight="false" outlineLevel="0" collapsed="false">
      <c r="A46" s="67" t="n">
        <v>46909</v>
      </c>
    </row>
    <row r="47" customFormat="false" ht="15" hidden="false" customHeight="false" outlineLevel="0" collapsed="false">
      <c r="A47" s="67" t="n">
        <v>46980</v>
      </c>
    </row>
    <row r="48" customFormat="false" ht="15" hidden="false" customHeight="false" outlineLevel="0" collapsed="false">
      <c r="A48" s="67" t="n">
        <v>47087</v>
      </c>
    </row>
    <row r="49" customFormat="false" ht="15" hidden="false" customHeight="false" outlineLevel="0" collapsed="false">
      <c r="A49" s="67" t="n">
        <v>47088</v>
      </c>
    </row>
    <row r="50" customFormat="false" ht="15" hidden="false" customHeight="false" outlineLevel="0" collapsed="false">
      <c r="A50" s="67" t="n">
        <v>47112</v>
      </c>
    </row>
    <row r="51" customFormat="false" ht="15" hidden="false" customHeight="false" outlineLevel="0" collapsed="false">
      <c r="A51" s="67" t="n">
        <v>47113</v>
      </c>
    </row>
    <row r="52" customFormat="false" ht="15" hidden="false" customHeight="false" outlineLevel="0" collapsed="false">
      <c r="A52" s="67" t="n">
        <v>47119</v>
      </c>
    </row>
    <row r="53" customFormat="false" ht="15" hidden="false" customHeight="false" outlineLevel="0" collapsed="false">
      <c r="A53" s="67" t="n">
        <v>47120</v>
      </c>
    </row>
    <row r="54" customFormat="false" ht="15" hidden="false" customHeight="false" outlineLevel="0" collapsed="false">
      <c r="A54" s="67" t="n">
        <v>47124</v>
      </c>
    </row>
    <row r="55" customFormat="false" ht="15" hidden="false" customHeight="false" outlineLevel="0" collapsed="false">
      <c r="A55" s="67" t="n">
        <v>47125</v>
      </c>
    </row>
    <row r="56" customFormat="false" ht="15" hidden="false" customHeight="false" outlineLevel="0" collapsed="false">
      <c r="A56" s="67" t="n">
        <v>47142</v>
      </c>
    </row>
    <row r="57" customFormat="false" ht="15" hidden="false" customHeight="false" outlineLevel="0" collapsed="false">
      <c r="A57" s="67" t="n">
        <v>47214</v>
      </c>
    </row>
    <row r="58" customFormat="false" ht="15" hidden="false" customHeight="false" outlineLevel="0" collapsed="false">
      <c r="A58" s="67" t="n">
        <v>47216</v>
      </c>
    </row>
    <row r="59" customFormat="false" ht="15" hidden="false" customHeight="false" outlineLevel="0" collapsed="false">
      <c r="A59" s="67" t="n">
        <v>47217</v>
      </c>
    </row>
    <row r="60" customFormat="false" ht="15" hidden="false" customHeight="false" outlineLevel="0" collapsed="false">
      <c r="A60" s="67" t="n">
        <v>47239</v>
      </c>
    </row>
    <row r="61" customFormat="false" ht="15" hidden="false" customHeight="false" outlineLevel="0" collapsed="false">
      <c r="A61" s="67" t="n">
        <v>47265</v>
      </c>
    </row>
    <row r="62" customFormat="false" ht="15" hidden="false" customHeight="false" outlineLevel="0" collapsed="false">
      <c r="A62" s="67" t="n">
        <v>47266</v>
      </c>
    </row>
    <row r="63" customFormat="false" ht="15" hidden="false" customHeight="false" outlineLevel="0" collapsed="false">
      <c r="A63" s="67" t="n">
        <v>47270</v>
      </c>
    </row>
    <row r="64" customFormat="false" ht="15" hidden="false" customHeight="false" outlineLevel="0" collapsed="false">
      <c r="A64" s="67" t="n">
        <v>47345</v>
      </c>
    </row>
    <row r="65" customFormat="false" ht="15" hidden="false" customHeight="false" outlineLevel="0" collapsed="false">
      <c r="A65" s="67" t="n">
        <v>47452</v>
      </c>
    </row>
    <row r="66" customFormat="false" ht="15" hidden="false" customHeight="false" outlineLevel="0" collapsed="false">
      <c r="A66" s="67" t="n">
        <v>47453</v>
      </c>
    </row>
    <row r="67" customFormat="false" ht="15" hidden="false" customHeight="false" outlineLevel="0" collapsed="false">
      <c r="A67" s="67" t="n">
        <v>47477</v>
      </c>
    </row>
    <row r="68" customFormat="false" ht="15" hidden="false" customHeight="false" outlineLevel="0" collapsed="false">
      <c r="A68" s="67" t="n">
        <v>47478</v>
      </c>
    </row>
    <row r="69" customFormat="false" ht="15" hidden="false" customHeight="false" outlineLevel="0" collapsed="false">
      <c r="A69" s="67" t="n">
        <v>47484</v>
      </c>
    </row>
    <row r="70" customFormat="false" ht="15" hidden="false" customHeight="false" outlineLevel="0" collapsed="false">
      <c r="A70" s="67" t="n">
        <v>47485</v>
      </c>
    </row>
    <row r="71" customFormat="false" ht="15" hidden="false" customHeight="false" outlineLevel="0" collapsed="false">
      <c r="A71" s="67" t="n">
        <v>47489</v>
      </c>
    </row>
    <row r="72" customFormat="false" ht="15" hidden="false" customHeight="false" outlineLevel="0" collapsed="false">
      <c r="A72" s="67" t="n">
        <v>47490</v>
      </c>
    </row>
    <row r="73" customFormat="false" ht="15" hidden="false" customHeight="false" outlineLevel="0" collapsed="false">
      <c r="A73" s="67" t="n">
        <v>47507</v>
      </c>
    </row>
    <row r="74" customFormat="false" ht="15" hidden="false" customHeight="false" outlineLevel="0" collapsed="false">
      <c r="A74" s="67" t="n">
        <v>47599</v>
      </c>
    </row>
    <row r="75" customFormat="false" ht="15" hidden="false" customHeight="false" outlineLevel="0" collapsed="false">
      <c r="A75" s="67" t="n">
        <v>47601</v>
      </c>
    </row>
    <row r="76" customFormat="false" ht="15" hidden="false" customHeight="false" outlineLevel="0" collapsed="false">
      <c r="A76" s="67" t="n">
        <v>47602</v>
      </c>
    </row>
    <row r="77" customFormat="false" ht="15" hidden="false" customHeight="false" outlineLevel="0" collapsed="false">
      <c r="A77" s="67" t="n">
        <v>47604</v>
      </c>
    </row>
    <row r="78" customFormat="false" ht="15" hidden="false" customHeight="false" outlineLevel="0" collapsed="false">
      <c r="A78" s="67" t="n">
        <v>47635</v>
      </c>
    </row>
    <row r="79" customFormat="false" ht="15" hidden="false" customHeight="false" outlineLevel="0" collapsed="false">
      <c r="A79" s="67" t="n">
        <v>47650</v>
      </c>
    </row>
    <row r="80" customFormat="false" ht="15" hidden="false" customHeight="false" outlineLevel="0" collapsed="false">
      <c r="A80" s="67" t="n">
        <v>47651</v>
      </c>
    </row>
    <row r="81" customFormat="false" ht="15" hidden="false" customHeight="false" outlineLevel="0" collapsed="false">
      <c r="A81" s="67" t="n">
        <v>47710</v>
      </c>
    </row>
    <row r="82" customFormat="false" ht="15" hidden="false" customHeight="false" outlineLevel="0" collapsed="false">
      <c r="A82" s="67" t="n">
        <v>47817</v>
      </c>
    </row>
    <row r="83" customFormat="false" ht="15" hidden="false" customHeight="false" outlineLevel="0" collapsed="false">
      <c r="A83" s="67" t="n">
        <v>47818</v>
      </c>
    </row>
    <row r="84" customFormat="false" ht="15" hidden="false" customHeight="false" outlineLevel="0" collapsed="false">
      <c r="A84" s="67" t="n">
        <v>47842</v>
      </c>
    </row>
    <row r="85" customFormat="false" ht="15" hidden="false" customHeight="false" outlineLevel="0" collapsed="false">
      <c r="A85" s="67" t="n">
        <v>47843</v>
      </c>
    </row>
    <row r="86" customFormat="false" ht="15" hidden="false" customHeight="false" outlineLevel="0" collapsed="false">
      <c r="A86" s="67" t="n">
        <v>47849</v>
      </c>
    </row>
    <row r="87" customFormat="false" ht="15" hidden="false" customHeight="false" outlineLevel="0" collapsed="false">
      <c r="A87" s="67" t="n">
        <v>47850</v>
      </c>
    </row>
    <row r="88" customFormat="false" ht="15" hidden="false" customHeight="false" outlineLevel="0" collapsed="false">
      <c r="A88" s="67" t="n">
        <v>47854</v>
      </c>
    </row>
    <row r="89" customFormat="false" ht="15" hidden="false" customHeight="false" outlineLevel="0" collapsed="false">
      <c r="A89" s="67" t="n">
        <v>47855</v>
      </c>
    </row>
    <row r="90" customFormat="false" ht="15" hidden="false" customHeight="false" outlineLevel="0" collapsed="false">
      <c r="A90" s="67" t="n">
        <v>47872</v>
      </c>
    </row>
    <row r="91" customFormat="false" ht="15" hidden="false" customHeight="false" outlineLevel="0" collapsed="false">
      <c r="A91" s="67" t="n">
        <v>47949</v>
      </c>
    </row>
    <row r="92" customFormat="false" ht="15" hidden="false" customHeight="false" outlineLevel="0" collapsed="false">
      <c r="A92" s="67" t="n">
        <v>47951</v>
      </c>
    </row>
    <row r="93" customFormat="false" ht="15" hidden="false" customHeight="false" outlineLevel="0" collapsed="false">
      <c r="A93" s="67" t="n">
        <v>47952</v>
      </c>
    </row>
    <row r="94" customFormat="false" ht="15" hidden="false" customHeight="false" outlineLevel="0" collapsed="false">
      <c r="A94" s="67" t="n">
        <v>47969</v>
      </c>
    </row>
    <row r="95" customFormat="false" ht="15" hidden="false" customHeight="false" outlineLevel="0" collapsed="false">
      <c r="A95" s="67" t="n">
        <v>48000</v>
      </c>
    </row>
    <row r="96" customFormat="false" ht="15" hidden="false" customHeight="false" outlineLevel="0" collapsed="false">
      <c r="A96" s="67" t="n">
        <v>48001</v>
      </c>
    </row>
    <row r="97" customFormat="false" ht="15" hidden="false" customHeight="false" outlineLevel="0" collapsed="false">
      <c r="A97" s="67" t="n">
        <v>48075</v>
      </c>
    </row>
    <row r="98" customFormat="false" ht="15" hidden="false" customHeight="false" outlineLevel="0" collapsed="false">
      <c r="A98" s="67" t="n">
        <v>48182</v>
      </c>
    </row>
    <row r="99" customFormat="false" ht="15" hidden="false" customHeight="false" outlineLevel="0" collapsed="false">
      <c r="A99" s="67" t="n">
        <v>48183</v>
      </c>
    </row>
    <row r="100" customFormat="false" ht="15" hidden="false" customHeight="false" outlineLevel="0" collapsed="false">
      <c r="A100" s="67" t="n">
        <v>48207</v>
      </c>
    </row>
    <row r="101" customFormat="false" ht="15" hidden="false" customHeight="false" outlineLevel="0" collapsed="false">
      <c r="A101" s="67" t="n">
        <v>48208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3" activeCellId="0" sqref="G3"/>
    </sheetView>
  </sheetViews>
  <sheetFormatPr defaultColWidth="8.6796875" defaultRowHeight="15" customHeight="false" zeroHeight="false" outlineLevelRow="0" outlineLevelCol="0"/>
  <cols>
    <col collapsed="false" customWidth="true" hidden="false" outlineLevel="0" max="10" min="1" style="1" width="30"/>
  </cols>
  <sheetData>
    <row r="1" customFormat="false" ht="15" hidden="false" customHeight="false" outlineLevel="0" collapsed="false">
      <c r="A1" s="24" t="s">
        <v>135</v>
      </c>
      <c r="B1" s="24" t="s">
        <v>170</v>
      </c>
      <c r="C1" s="24" t="s">
        <v>181</v>
      </c>
      <c r="D1" s="24" t="s">
        <v>149</v>
      </c>
      <c r="E1" s="24" t="s">
        <v>183</v>
      </c>
      <c r="F1" s="24" t="s">
        <v>277</v>
      </c>
      <c r="G1" s="24" t="s">
        <v>275</v>
      </c>
      <c r="H1" s="24" t="s">
        <v>182</v>
      </c>
      <c r="I1" s="24" t="s">
        <v>285</v>
      </c>
      <c r="J1" s="24" t="s">
        <v>289</v>
      </c>
    </row>
    <row r="2" customFormat="false" ht="15" hidden="false" customHeight="false" outlineLevel="0" collapsed="false">
      <c r="A2" s="65" t="s">
        <v>60</v>
      </c>
      <c r="B2" s="65" t="s">
        <v>171</v>
      </c>
      <c r="C2" s="65" t="s">
        <v>154</v>
      </c>
      <c r="D2" s="65" t="s">
        <v>64</v>
      </c>
      <c r="E2" s="65" t="s">
        <v>294</v>
      </c>
      <c r="F2" s="65" t="s">
        <v>302</v>
      </c>
      <c r="G2" s="65" t="s">
        <v>201</v>
      </c>
      <c r="H2" s="65" t="s">
        <v>136</v>
      </c>
      <c r="I2" s="65" t="s">
        <v>64</v>
      </c>
      <c r="J2" s="65" t="s">
        <v>304</v>
      </c>
    </row>
    <row r="3" customFormat="false" ht="15" hidden="false" customHeight="false" outlineLevel="0" collapsed="false">
      <c r="A3" s="65" t="s">
        <v>63</v>
      </c>
      <c r="B3" s="65" t="s">
        <v>172</v>
      </c>
      <c r="C3" s="65" t="s">
        <v>155</v>
      </c>
      <c r="D3" s="65" t="s">
        <v>150</v>
      </c>
      <c r="E3" s="65" t="s">
        <v>381</v>
      </c>
      <c r="F3" s="65" t="s">
        <v>296</v>
      </c>
      <c r="G3" s="65" t="s">
        <v>205</v>
      </c>
      <c r="H3" s="65" t="s">
        <v>137</v>
      </c>
      <c r="I3" s="65" t="s">
        <v>150</v>
      </c>
      <c r="J3" s="65" t="s">
        <v>311</v>
      </c>
    </row>
    <row r="4" customFormat="false" ht="15" hidden="false" customHeight="false" outlineLevel="0" collapsed="false">
      <c r="A4" s="65" t="s">
        <v>72</v>
      </c>
      <c r="B4" s="65" t="s">
        <v>173</v>
      </c>
      <c r="C4" s="65" t="s">
        <v>156</v>
      </c>
      <c r="D4" s="65" t="s">
        <v>100</v>
      </c>
      <c r="E4" s="65" t="s">
        <v>375</v>
      </c>
      <c r="F4" s="65" t="s">
        <v>329</v>
      </c>
      <c r="G4" s="65" t="s">
        <v>209</v>
      </c>
      <c r="H4" s="65" t="s">
        <v>138</v>
      </c>
      <c r="J4" s="65" t="s">
        <v>297</v>
      </c>
    </row>
    <row r="5" customFormat="false" ht="15" hidden="false" customHeight="false" outlineLevel="0" collapsed="false">
      <c r="A5" s="65" t="s">
        <v>75</v>
      </c>
      <c r="B5" s="65" t="s">
        <v>174</v>
      </c>
      <c r="C5" s="65" t="s">
        <v>157</v>
      </c>
      <c r="D5" s="65" t="s">
        <v>151</v>
      </c>
      <c r="E5" s="65" t="s">
        <v>328</v>
      </c>
      <c r="F5" s="65" t="s">
        <v>457</v>
      </c>
      <c r="G5" s="65" t="s">
        <v>213</v>
      </c>
      <c r="H5" s="65" t="s">
        <v>139</v>
      </c>
    </row>
    <row r="6" customFormat="false" ht="15" hidden="false" customHeight="false" outlineLevel="0" collapsed="false">
      <c r="A6" s="65" t="s">
        <v>96</v>
      </c>
      <c r="B6" s="65" t="s">
        <v>175</v>
      </c>
      <c r="C6" s="65" t="s">
        <v>158</v>
      </c>
      <c r="E6" s="65" t="s">
        <v>308</v>
      </c>
      <c r="G6" s="65" t="s">
        <v>217</v>
      </c>
      <c r="H6" s="65" t="s">
        <v>140</v>
      </c>
    </row>
    <row r="7" customFormat="false" ht="15" hidden="false" customHeight="false" outlineLevel="0" collapsed="false">
      <c r="A7" s="65" t="s">
        <v>102</v>
      </c>
      <c r="B7" s="65" t="s">
        <v>176</v>
      </c>
      <c r="C7" s="65" t="s">
        <v>159</v>
      </c>
      <c r="E7" s="65" t="s">
        <v>513</v>
      </c>
      <c r="G7" s="65" t="s">
        <v>221</v>
      </c>
      <c r="H7" s="65" t="s">
        <v>141</v>
      </c>
    </row>
    <row r="8" customFormat="false" ht="15" hidden="false" customHeight="false" outlineLevel="0" collapsed="false">
      <c r="A8" s="65" t="s">
        <v>146</v>
      </c>
      <c r="C8" s="65" t="s">
        <v>160</v>
      </c>
      <c r="G8" s="65" t="s">
        <v>114</v>
      </c>
      <c r="H8" s="65" t="s">
        <v>142</v>
      </c>
    </row>
    <row r="9" customFormat="false" ht="15" hidden="false" customHeight="false" outlineLevel="0" collapsed="false">
      <c r="A9" s="65" t="s">
        <v>147</v>
      </c>
      <c r="C9" s="65" t="s">
        <v>161</v>
      </c>
      <c r="G9" s="65" t="s">
        <v>227</v>
      </c>
      <c r="H9" s="65" t="s">
        <v>143</v>
      </c>
    </row>
    <row r="10" customFormat="false" ht="15" hidden="false" customHeight="false" outlineLevel="0" collapsed="false">
      <c r="C10" s="65" t="s">
        <v>162</v>
      </c>
      <c r="G10" s="65" t="s">
        <v>231</v>
      </c>
    </row>
    <row r="11" customFormat="false" ht="15" hidden="false" customHeight="false" outlineLevel="0" collapsed="false">
      <c r="C11" s="65" t="s">
        <v>163</v>
      </c>
      <c r="G11" s="65" t="s">
        <v>235</v>
      </c>
    </row>
    <row r="12" customFormat="false" ht="15" hidden="false" customHeight="false" outlineLevel="0" collapsed="false">
      <c r="C12" s="65" t="s">
        <v>164</v>
      </c>
      <c r="G12" s="65" t="s">
        <v>239</v>
      </c>
    </row>
    <row r="13" customFormat="false" ht="15" hidden="false" customHeight="false" outlineLevel="0" collapsed="false">
      <c r="C13" s="65" t="s">
        <v>165</v>
      </c>
      <c r="G13" s="65" t="s">
        <v>241</v>
      </c>
    </row>
    <row r="14" customFormat="false" ht="15" hidden="false" customHeight="false" outlineLevel="0" collapsed="false">
      <c r="C14" s="65" t="s">
        <v>166</v>
      </c>
      <c r="G14" s="65" t="s">
        <v>245</v>
      </c>
    </row>
    <row r="15" customFormat="false" ht="15" hidden="false" customHeight="false" outlineLevel="0" collapsed="false">
      <c r="C15" s="65" t="s">
        <v>167</v>
      </c>
      <c r="G15" s="65" t="s">
        <v>248</v>
      </c>
    </row>
    <row r="16" customFormat="false" ht="15" hidden="false" customHeight="false" outlineLevel="0" collapsed="false">
      <c r="C16" s="65" t="s">
        <v>168</v>
      </c>
      <c r="G16" s="65" t="s">
        <v>252</v>
      </c>
    </row>
    <row r="17" customFormat="false" ht="15" hidden="false" customHeight="false" outlineLevel="0" collapsed="false">
      <c r="G17" s="65" t="s">
        <v>256</v>
      </c>
    </row>
    <row r="18" customFormat="false" ht="15" hidden="false" customHeight="false" outlineLevel="0" collapsed="false">
      <c r="G18" s="65" t="s">
        <v>259</v>
      </c>
    </row>
    <row r="19" customFormat="false" ht="15" hidden="false" customHeight="false" outlineLevel="0" collapsed="false">
      <c r="G19" s="65" t="s">
        <v>263</v>
      </c>
    </row>
    <row r="20" customFormat="false" ht="15" hidden="false" customHeight="false" outlineLevel="0" collapsed="false">
      <c r="G20" s="65" t="s">
        <v>267</v>
      </c>
    </row>
    <row r="21" customFormat="false" ht="15" hidden="false" customHeight="false" outlineLevel="0" collapsed="false">
      <c r="G21" s="65" t="s">
        <v>604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LibreOffice/26.2.5.2$Linux_X86_64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2026-09-15T20:58:34Z</dcterms:created>
  <dc:creator/>
  <dc:description/>
  <dc:language>en-US</dc:language>
  <cp:lastModifiedBy/>
  <dcterms:modified xsi:type="dcterms:W3CDTF">2026-09-15T21:02:05Z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